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90" yWindow="-90" windowWidth="20730" windowHeight="11760" tabRatio="892" firstSheet="1" activeTab="1"/>
  </bookViews>
  <sheets>
    <sheet name="Legend" sheetId="13" state="hidden" r:id="rId1"/>
    <sheet name="Pensioners" sheetId="14" r:id="rId2"/>
    <sheet name="Pensioner NAI" sheetId="2" state="hidden" r:id="rId3"/>
    <sheet name="HRA Exemption Calculator" sheetId="8" state="hidden" r:id="rId4"/>
    <sheet name="80GG Deduction Calculator" sheetId="12" state="hidden" r:id="rId5"/>
    <sheet name="89 Relief Arrears &amp; Advances" sheetId="4" state="hidden" r:id="rId6"/>
    <sheet name="80D Calculator" sheetId="5" state="hidden" r:id="rId7"/>
    <sheet name="Employees AI" sheetId="6" state="hidden" r:id="rId8"/>
    <sheet name="Pensioner AI" sheetId="11" state="hidden" r:id="rId9"/>
    <sheet name="Monthly Salary Feeder" sheetId="9" state="hidden" r:id="rId10"/>
    <sheet name="Monthly Pension Feeder" sheetId="10" state="hidden" r:id="rId11"/>
  </sheets>
  <definedNames>
    <definedName name="OLE_LINK3" localSheetId="1">Pensioners!$C$108</definedName>
    <definedName name="_xlnm.Print_Area" localSheetId="6">'80D Calculator'!$B$3:$G$12</definedName>
    <definedName name="_xlnm.Print_Area" localSheetId="4">'80GG Deduction Calculator'!$B$2:$J$17</definedName>
    <definedName name="_xlnm.Print_Area" localSheetId="5">'89 Relief Arrears &amp; Advances'!$B$2:$U$25</definedName>
    <definedName name="_xlnm.Print_Area" localSheetId="7">'Employees AI'!$B$2:$G$113</definedName>
    <definedName name="_xlnm.Print_Area" localSheetId="3">'HRA Exemption Calculator'!$B$2:$K$18</definedName>
    <definedName name="_xlnm.Print_Area" localSheetId="0">Legend!$B$3:$C$7</definedName>
    <definedName name="_xlnm.Print_Area" localSheetId="10">'Monthly Pension Feeder'!$B$3:$H$18</definedName>
    <definedName name="_xlnm.Print_Area" localSheetId="9">'Monthly Salary Feeder'!$B$3:$X$18</definedName>
    <definedName name="_xlnm.Print_Area" localSheetId="8">'Pensioner AI'!$B$2:$G$106</definedName>
    <definedName name="_xlnm.Print_Area" localSheetId="2">'Pensioner NAI'!$B$2:$G$99</definedName>
    <definedName name="_xlnm.Print_Area" localSheetId="1">Pensioners!$B$2:$G$110</definedName>
    <definedName name="_xlnm.Print_Titles" localSheetId="6">'80D Calculator'!$3:$5</definedName>
    <definedName name="_xlnm.Print_Titles" localSheetId="4">'80GG Deduction Calculator'!$2:$4</definedName>
    <definedName name="_xlnm.Print_Titles" localSheetId="5">'89 Relief Arrears &amp; Advances'!$2:$3</definedName>
    <definedName name="_xlnm.Print_Titles" localSheetId="7">'Employees AI'!$12:$12</definedName>
    <definedName name="_xlnm.Print_Titles" localSheetId="3">'HRA Exemption Calculator'!$2:$4</definedName>
    <definedName name="_xlnm.Print_Titles" localSheetId="10">'Monthly Pension Feeder'!$3:$5</definedName>
    <definedName name="_xlnm.Print_Titles" localSheetId="9">'Monthly Salary Feeder'!$5:$5</definedName>
    <definedName name="_xlnm.Print_Titles" localSheetId="8">'Pensioner AI'!$13:$13</definedName>
    <definedName name="_xlnm.Print_Titles" localSheetId="2">'Pensioner NAI'!$13:$13</definedName>
    <definedName name="_xlnm.Print_Titles" localSheetId="1">Pensioners!$13:$13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14" l="1"/>
  <c r="F47" i="14" s="1"/>
  <c r="F50" i="14" s="1"/>
  <c r="G19" i="14"/>
  <c r="G34" i="14" l="1"/>
  <c r="F65" i="14"/>
  <c r="G26" i="14"/>
  <c r="F11" i="14"/>
  <c r="G66" i="14" l="1"/>
  <c r="G20" i="14"/>
  <c r="G22" i="14" s="1"/>
  <c r="G27" i="14"/>
  <c r="G29" i="14" s="1"/>
  <c r="G35" i="14" l="1"/>
  <c r="G67" i="14" s="1"/>
  <c r="G68" i="14" s="1"/>
  <c r="G88" i="14" s="1"/>
  <c r="G71" i="14" l="1"/>
  <c r="G80" i="14"/>
  <c r="G89" i="14" l="1"/>
  <c r="G6" i="8"/>
  <c r="G7" i="8"/>
  <c r="G8" i="8"/>
  <c r="G9" i="8"/>
  <c r="G10" i="8"/>
  <c r="G11" i="8"/>
  <c r="K11" i="8" s="1"/>
  <c r="G12" i="8"/>
  <c r="G13" i="8"/>
  <c r="G14" i="8"/>
  <c r="G15" i="8"/>
  <c r="G16" i="8"/>
  <c r="I17" i="8"/>
  <c r="H16" i="8"/>
  <c r="H15" i="8"/>
  <c r="H14" i="8"/>
  <c r="H13" i="8"/>
  <c r="H12" i="8"/>
  <c r="H11" i="8"/>
  <c r="H10" i="8"/>
  <c r="H9" i="8"/>
  <c r="H8" i="8"/>
  <c r="H7" i="8"/>
  <c r="H6" i="8"/>
  <c r="H5" i="8"/>
  <c r="K9" i="8" l="1"/>
  <c r="K16" i="8"/>
  <c r="K8" i="8"/>
  <c r="K7" i="8"/>
  <c r="K15" i="8"/>
  <c r="H17" i="8"/>
  <c r="K6" i="8"/>
  <c r="K14" i="8"/>
  <c r="K13" i="8"/>
  <c r="K12" i="8"/>
  <c r="K10" i="8"/>
  <c r="F16" i="2"/>
  <c r="F19" i="2" s="1"/>
  <c r="F20" i="2" l="1"/>
  <c r="G21" i="2" s="1"/>
  <c r="R7" i="9"/>
  <c r="R8" i="9"/>
  <c r="R9" i="9"/>
  <c r="R10" i="9"/>
  <c r="R11" i="9"/>
  <c r="R12" i="9"/>
  <c r="R13" i="9"/>
  <c r="R14" i="9"/>
  <c r="R15" i="9"/>
  <c r="R16" i="9"/>
  <c r="R17" i="9"/>
  <c r="R6" i="9"/>
  <c r="F18" i="10"/>
  <c r="E18" i="10"/>
  <c r="D18" i="10"/>
  <c r="H17" i="10"/>
  <c r="H16" i="10"/>
  <c r="H15" i="10"/>
  <c r="H14" i="10"/>
  <c r="H13" i="10"/>
  <c r="H12" i="10"/>
  <c r="H11" i="10"/>
  <c r="H10" i="10"/>
  <c r="H9" i="10"/>
  <c r="H8" i="10"/>
  <c r="H7" i="10"/>
  <c r="H6" i="10"/>
  <c r="G7" i="9"/>
  <c r="G8" i="9"/>
  <c r="G9" i="9"/>
  <c r="G10" i="9"/>
  <c r="G11" i="9"/>
  <c r="G12" i="9"/>
  <c r="G13" i="9"/>
  <c r="G14" i="9"/>
  <c r="G15" i="9"/>
  <c r="G16" i="9"/>
  <c r="G17" i="9"/>
  <c r="G6" i="9"/>
  <c r="E18" i="9"/>
  <c r="F18" i="9"/>
  <c r="H18" i="9"/>
  <c r="I18" i="9"/>
  <c r="J18" i="9"/>
  <c r="K18" i="9"/>
  <c r="S18" i="9"/>
  <c r="T18" i="9"/>
  <c r="U18" i="9"/>
  <c r="V18" i="9"/>
  <c r="W18" i="9"/>
  <c r="X18" i="9"/>
  <c r="D18" i="9"/>
  <c r="K9" i="4"/>
  <c r="J9" i="4"/>
  <c r="R18" i="9" l="1"/>
  <c r="H18" i="10"/>
  <c r="G18" i="9"/>
  <c r="F64" i="11"/>
  <c r="F52" i="11"/>
  <c r="E46" i="11"/>
  <c r="F49" i="11" s="1"/>
  <c r="G33" i="11"/>
  <c r="G25" i="11"/>
  <c r="G21" i="11"/>
  <c r="F11" i="11"/>
  <c r="F75" i="6"/>
  <c r="F64" i="6"/>
  <c r="F63" i="6"/>
  <c r="E60" i="6"/>
  <c r="E58" i="6"/>
  <c r="F61" i="6" s="1"/>
  <c r="G76" i="6" s="1"/>
  <c r="G45" i="6"/>
  <c r="G37" i="6"/>
  <c r="G26" i="6"/>
  <c r="F10" i="6"/>
  <c r="G87" i="6" s="1"/>
  <c r="F52" i="2"/>
  <c r="G80" i="11" l="1"/>
  <c r="G83" i="11" s="1"/>
  <c r="G84" i="11" s="1"/>
  <c r="G90" i="6"/>
  <c r="G91" i="6" s="1"/>
  <c r="G26" i="11"/>
  <c r="G28" i="11" s="1"/>
  <c r="G34" i="11" s="1"/>
  <c r="G38" i="6"/>
  <c r="G40" i="6" s="1"/>
  <c r="F64" i="2"/>
  <c r="F15" i="12" s="1"/>
  <c r="I17" i="12"/>
  <c r="H17" i="12"/>
  <c r="F14" i="12"/>
  <c r="F13" i="12"/>
  <c r="F12" i="12"/>
  <c r="F11" i="12"/>
  <c r="F10" i="12"/>
  <c r="F9" i="12"/>
  <c r="F7" i="12"/>
  <c r="F6" i="12"/>
  <c r="F8" i="12"/>
  <c r="E46" i="2"/>
  <c r="F49" i="2" s="1"/>
  <c r="F5" i="12" s="1"/>
  <c r="G33" i="2"/>
  <c r="F11" i="2"/>
  <c r="G25" i="2"/>
  <c r="G26" i="2" l="1"/>
  <c r="G28" i="2" s="1"/>
  <c r="G34" i="2" s="1"/>
  <c r="D5" i="12" s="1"/>
  <c r="D17" i="12" s="1"/>
  <c r="G5" i="12" s="1"/>
  <c r="G17" i="12" s="1"/>
  <c r="J5" i="12" s="1"/>
  <c r="J17" i="12" s="1"/>
  <c r="G65" i="2" s="1"/>
  <c r="G66" i="2" s="1"/>
  <c r="G69" i="2" s="1"/>
  <c r="G77" i="2" s="1"/>
  <c r="F17" i="12"/>
  <c r="F7" i="4"/>
  <c r="F6" i="4"/>
  <c r="L6" i="4"/>
  <c r="L7" i="4"/>
  <c r="L8" i="4"/>
  <c r="L5" i="4"/>
  <c r="L9" i="4" s="1"/>
  <c r="F5" i="4"/>
  <c r="F57" i="11" l="1"/>
  <c r="G65" i="11" s="1"/>
  <c r="G66" i="11" s="1"/>
  <c r="G81" i="11" s="1"/>
  <c r="G82" i="11" s="1"/>
  <c r="F8" i="4"/>
  <c r="E17" i="4"/>
  <c r="G78" i="2"/>
  <c r="I5" i="4"/>
  <c r="E10" i="4"/>
  <c r="G8" i="5"/>
  <c r="G7" i="5"/>
  <c r="G6" i="5"/>
  <c r="E17" i="8"/>
  <c r="F17" i="8"/>
  <c r="J17" i="8"/>
  <c r="D17" i="8"/>
  <c r="G5" i="8"/>
  <c r="K5" i="8" s="1"/>
  <c r="K17" i="8" s="1"/>
  <c r="G10" i="5" l="1"/>
  <c r="G17" i="8"/>
  <c r="I6" i="4"/>
  <c r="M5" i="4"/>
  <c r="Q5" i="4"/>
  <c r="G28" i="6"/>
  <c r="G30" i="6" s="1"/>
  <c r="G69" i="11"/>
  <c r="G77" i="11" s="1"/>
  <c r="G79" i="2"/>
  <c r="G80" i="2" s="1"/>
  <c r="E18" i="4"/>
  <c r="E19" i="4" s="1"/>
  <c r="E11" i="4"/>
  <c r="E12" i="4" s="1"/>
  <c r="R5" i="4" l="1"/>
  <c r="N5" i="4"/>
  <c r="U5" i="4"/>
  <c r="I7" i="4"/>
  <c r="Q6" i="4"/>
  <c r="M6" i="4"/>
  <c r="G31" i="6"/>
  <c r="G33" i="6" s="1"/>
  <c r="G46" i="6" s="1"/>
  <c r="G77" i="6" s="1"/>
  <c r="G78" i="11"/>
  <c r="G85" i="11" s="1"/>
  <c r="E13" i="4"/>
  <c r="F14" i="4" s="1"/>
  <c r="E20" i="4"/>
  <c r="F21" i="4" s="1"/>
  <c r="N6" i="4" l="1"/>
  <c r="U6" i="4"/>
  <c r="O5" i="4"/>
  <c r="P5" i="4" s="1"/>
  <c r="R6" i="4"/>
  <c r="S6" i="4" s="1"/>
  <c r="T6" i="4" s="1"/>
  <c r="S5" i="4"/>
  <c r="T5" i="4"/>
  <c r="I8" i="4"/>
  <c r="Q7" i="4"/>
  <c r="M7" i="4"/>
  <c r="G88" i="6"/>
  <c r="G89" i="6" s="1"/>
  <c r="G80" i="6"/>
  <c r="G86" i="11"/>
  <c r="G87" i="11" s="1"/>
  <c r="F23" i="4"/>
  <c r="R7" i="4" l="1"/>
  <c r="S7" i="4" s="1"/>
  <c r="N7" i="4"/>
  <c r="O7" i="4" s="1"/>
  <c r="P7" i="4" s="1"/>
  <c r="U7" i="4"/>
  <c r="M8" i="4"/>
  <c r="Q8" i="4"/>
  <c r="Q9" i="4" s="1"/>
  <c r="O6" i="4"/>
  <c r="P6" i="4" s="1"/>
  <c r="G84" i="6"/>
  <c r="G85" i="6" s="1"/>
  <c r="T7" i="4" l="1"/>
  <c r="R8" i="4"/>
  <c r="S8" i="4" s="1"/>
  <c r="N8" i="4"/>
  <c r="N9" i="4" s="1"/>
  <c r="U8" i="4"/>
  <c r="U9" i="4" s="1"/>
  <c r="M9" i="4"/>
  <c r="F24" i="4"/>
  <c r="F25" i="4" s="1"/>
  <c r="G92" i="6"/>
  <c r="G93" i="6"/>
  <c r="G94" i="6" s="1"/>
  <c r="R9" i="4" l="1"/>
  <c r="G88" i="11"/>
  <c r="G89" i="11" s="1"/>
  <c r="G92" i="11" s="1"/>
  <c r="G81" i="2"/>
  <c r="G82" i="2" s="1"/>
  <c r="G85" i="2" s="1"/>
  <c r="G95" i="6"/>
  <c r="G96" i="6" s="1"/>
  <c r="G99" i="6" s="1"/>
  <c r="O8" i="4"/>
  <c r="T8" i="4"/>
  <c r="T9" i="4" s="1"/>
  <c r="S9" i="4"/>
  <c r="O9" i="4" l="1"/>
  <c r="P8" i="4"/>
  <c r="P9" i="4" s="1"/>
  <c r="G90" i="14" l="1"/>
  <c r="G91" i="14"/>
  <c r="G92" i="14" l="1"/>
  <c r="G93" i="14" s="1"/>
  <c r="G94" i="14" s="1"/>
  <c r="G96" i="14" s="1"/>
  <c r="G100" i="14" s="1"/>
</calcChain>
</file>

<file path=xl/comments1.xml><?xml version="1.0" encoding="utf-8"?>
<comments xmlns="http://schemas.openxmlformats.org/spreadsheetml/2006/main">
  <authors>
    <author>Abhishek</author>
  </authors>
  <commentList>
    <comment ref="F5" authorId="0">
      <text>
        <r>
          <rPr>
            <b/>
            <sz val="9"/>
            <color indexed="81"/>
            <rFont val="Tahoma"/>
            <family val="2"/>
          </rPr>
          <t xml:space="preserve">Sec. 80C, 80CCC &amp; 80CCD(1)
</t>
        </r>
        <r>
          <rPr>
            <sz val="9"/>
            <color indexed="81"/>
            <rFont val="Tahoma"/>
            <family val="2"/>
          </rPr>
          <t xml:space="preserve">
</t>
        </r>
      </text>
    </comment>
    <comment ref="F6" authorId="0">
      <text>
        <r>
          <rPr>
            <b/>
            <sz val="9"/>
            <color indexed="81"/>
            <rFont val="Tahoma"/>
            <family val="2"/>
          </rPr>
          <t xml:space="preserve">Sec. 80CCD(1B)
</t>
        </r>
        <r>
          <rPr>
            <sz val="9"/>
            <color indexed="81"/>
            <rFont val="Tahoma"/>
            <family val="2"/>
          </rPr>
          <t xml:space="preserve">
</t>
        </r>
      </text>
    </comment>
    <comment ref="F7" authorId="0">
      <text>
        <r>
          <rPr>
            <b/>
            <sz val="9"/>
            <color indexed="81"/>
            <rFont val="Tahoma"/>
            <family val="2"/>
          </rPr>
          <t>Sec. 80CCD(2)</t>
        </r>
        <r>
          <rPr>
            <sz val="9"/>
            <color indexed="81"/>
            <rFont val="Tahoma"/>
            <family val="2"/>
          </rPr>
          <t xml:space="preserve">
</t>
        </r>
      </text>
    </comment>
    <comment ref="F8" authorId="0">
      <text>
        <r>
          <rPr>
            <b/>
            <sz val="9"/>
            <color indexed="81"/>
            <rFont val="Tahoma"/>
            <family val="2"/>
          </rPr>
          <t>Sec. 80D</t>
        </r>
        <r>
          <rPr>
            <sz val="9"/>
            <color indexed="81"/>
            <rFont val="Tahoma"/>
            <family val="2"/>
          </rPr>
          <t xml:space="preserve">
</t>
        </r>
      </text>
    </comment>
    <comment ref="F9" authorId="0">
      <text>
        <r>
          <rPr>
            <b/>
            <sz val="9"/>
            <color indexed="81"/>
            <rFont val="Tahoma"/>
            <family val="2"/>
          </rPr>
          <t xml:space="preserve">Sec. 80DD
</t>
        </r>
        <r>
          <rPr>
            <sz val="9"/>
            <color indexed="81"/>
            <rFont val="Tahoma"/>
            <family val="2"/>
          </rPr>
          <t xml:space="preserve">
</t>
        </r>
      </text>
    </comment>
    <comment ref="F10" authorId="0">
      <text>
        <r>
          <rPr>
            <b/>
            <sz val="9"/>
            <color indexed="81"/>
            <rFont val="Tahoma"/>
            <family val="2"/>
          </rPr>
          <t xml:space="preserve">Sec. 80DDB
</t>
        </r>
        <r>
          <rPr>
            <sz val="9"/>
            <color indexed="81"/>
            <rFont val="Tahoma"/>
            <family val="2"/>
          </rPr>
          <t xml:space="preserve">
</t>
        </r>
      </text>
    </comment>
    <comment ref="F11" authorId="0">
      <text>
        <r>
          <rPr>
            <b/>
            <sz val="9"/>
            <color indexed="81"/>
            <rFont val="Tahoma"/>
            <family val="2"/>
          </rPr>
          <t>Sec. 80E</t>
        </r>
        <r>
          <rPr>
            <sz val="9"/>
            <color indexed="81"/>
            <rFont val="Tahoma"/>
            <family val="2"/>
          </rPr>
          <t xml:space="preserve">
</t>
        </r>
      </text>
    </comment>
    <comment ref="F12" authorId="0">
      <text>
        <r>
          <rPr>
            <b/>
            <sz val="9"/>
            <color indexed="81"/>
            <rFont val="Tahoma"/>
            <family val="2"/>
          </rPr>
          <t xml:space="preserve">Sec. 80G
</t>
        </r>
        <r>
          <rPr>
            <sz val="9"/>
            <color indexed="81"/>
            <rFont val="Tahoma"/>
            <family val="2"/>
          </rPr>
          <t xml:space="preserve">
</t>
        </r>
      </text>
    </comment>
    <comment ref="F13" authorId="0">
      <text>
        <r>
          <rPr>
            <b/>
            <sz val="9"/>
            <color indexed="81"/>
            <rFont val="Tahoma"/>
            <family val="2"/>
          </rPr>
          <t>Sec. 80TTB</t>
        </r>
        <r>
          <rPr>
            <sz val="9"/>
            <color indexed="81"/>
            <rFont val="Tahoma"/>
            <family val="2"/>
          </rPr>
          <t xml:space="preserve">
</t>
        </r>
      </text>
    </comment>
    <comment ref="F14" authorId="0">
      <text>
        <r>
          <rPr>
            <b/>
            <sz val="9"/>
            <color indexed="81"/>
            <rFont val="Tahoma"/>
            <family val="2"/>
          </rPr>
          <t>Sec. 80U</t>
        </r>
        <r>
          <rPr>
            <sz val="9"/>
            <color indexed="81"/>
            <rFont val="Tahoma"/>
            <family val="2"/>
          </rPr>
          <t xml:space="preserve">
</t>
        </r>
      </text>
    </comment>
    <comment ref="F15" authorId="0">
      <text>
        <r>
          <rPr>
            <b/>
            <sz val="9"/>
            <color indexed="81"/>
            <rFont val="Tahoma"/>
            <family val="2"/>
          </rPr>
          <t xml:space="preserve">Other Sections of Chapter VI-A
</t>
        </r>
      </text>
    </comment>
  </commentList>
</comments>
</file>

<file path=xl/comments2.xml><?xml version="1.0" encoding="utf-8"?>
<comments xmlns="http://schemas.openxmlformats.org/spreadsheetml/2006/main">
  <authors>
    <author>Abhishek</author>
  </authors>
  <commentList>
    <comment ref="D6" authorId="0">
      <text>
        <r>
          <rPr>
            <b/>
            <sz val="9"/>
            <color indexed="81"/>
            <rFont val="Tahoma"/>
            <family val="2"/>
          </rPr>
          <t>Max ₹ 25,000/-.</t>
        </r>
        <r>
          <rPr>
            <sz val="9"/>
            <color indexed="81"/>
            <rFont val="Tahoma"/>
            <family val="2"/>
          </rPr>
          <t xml:space="preserve">
</t>
        </r>
      </text>
    </comment>
    <comment ref="E6" authorId="0">
      <text>
        <r>
          <rPr>
            <b/>
            <sz val="9"/>
            <color indexed="81"/>
            <rFont val="Tahoma"/>
            <family val="2"/>
          </rPr>
          <t>Max ₹ 25,000/-.</t>
        </r>
        <r>
          <rPr>
            <sz val="9"/>
            <color indexed="81"/>
            <rFont val="Tahoma"/>
            <family val="2"/>
          </rPr>
          <t xml:space="preserve">
</t>
        </r>
      </text>
    </comment>
    <comment ref="F6" authorId="0">
      <text>
        <r>
          <rPr>
            <b/>
            <sz val="9"/>
            <color indexed="81"/>
            <rFont val="Tahoma"/>
            <family val="2"/>
          </rPr>
          <t>Max ₹ 5,000/-.</t>
        </r>
        <r>
          <rPr>
            <sz val="9"/>
            <color indexed="81"/>
            <rFont val="Tahoma"/>
            <family val="2"/>
          </rPr>
          <t xml:space="preserve">
</t>
        </r>
      </text>
    </comment>
    <comment ref="G6" authorId="0">
      <text>
        <r>
          <rPr>
            <b/>
            <sz val="9"/>
            <color indexed="81"/>
            <rFont val="Tahoma"/>
            <family val="2"/>
          </rPr>
          <t>Max ₹ 50,000/-.</t>
        </r>
        <r>
          <rPr>
            <sz val="9"/>
            <color indexed="81"/>
            <rFont val="Tahoma"/>
            <family val="2"/>
          </rPr>
          <t xml:space="preserve">
</t>
        </r>
      </text>
    </comment>
    <comment ref="D7" authorId="0">
      <text>
        <r>
          <rPr>
            <b/>
            <sz val="9"/>
            <color indexed="81"/>
            <rFont val="Tahoma"/>
            <family val="2"/>
          </rPr>
          <t>Max ₹ 25,000/-.</t>
        </r>
        <r>
          <rPr>
            <sz val="9"/>
            <color indexed="81"/>
            <rFont val="Tahoma"/>
            <family val="2"/>
          </rPr>
          <t xml:space="preserve">
</t>
        </r>
      </text>
    </comment>
    <comment ref="E7" authorId="0">
      <text>
        <r>
          <rPr>
            <b/>
            <sz val="9"/>
            <color indexed="81"/>
            <rFont val="Tahoma"/>
            <family val="2"/>
          </rPr>
          <t>Max ₹ 50,000/-.</t>
        </r>
      </text>
    </comment>
    <comment ref="F7" authorId="0">
      <text>
        <r>
          <rPr>
            <b/>
            <sz val="9"/>
            <color indexed="81"/>
            <rFont val="Tahoma"/>
            <family val="2"/>
          </rPr>
          <t>Max ₹ 5,000/-.</t>
        </r>
        <r>
          <rPr>
            <sz val="9"/>
            <color indexed="81"/>
            <rFont val="Tahoma"/>
            <family val="2"/>
          </rPr>
          <t xml:space="preserve">
</t>
        </r>
      </text>
    </comment>
    <comment ref="G7" authorId="0">
      <text>
        <r>
          <rPr>
            <b/>
            <sz val="9"/>
            <color indexed="81"/>
            <rFont val="Tahoma"/>
            <family val="2"/>
          </rPr>
          <t>Max ₹ 75,000/-.</t>
        </r>
        <r>
          <rPr>
            <sz val="9"/>
            <color indexed="81"/>
            <rFont val="Tahoma"/>
            <family val="2"/>
          </rPr>
          <t xml:space="preserve">
</t>
        </r>
      </text>
    </comment>
    <comment ref="D8" authorId="0">
      <text>
        <r>
          <rPr>
            <b/>
            <sz val="9"/>
            <color indexed="81"/>
            <rFont val="Tahoma"/>
            <family val="2"/>
          </rPr>
          <t>Max ₹ 50,000/-.</t>
        </r>
        <r>
          <rPr>
            <sz val="9"/>
            <color indexed="81"/>
            <rFont val="Tahoma"/>
            <family val="2"/>
          </rPr>
          <t xml:space="preserve">
</t>
        </r>
      </text>
    </comment>
    <comment ref="E8" authorId="0">
      <text>
        <r>
          <rPr>
            <b/>
            <sz val="9"/>
            <color indexed="81"/>
            <rFont val="Tahoma"/>
            <family val="2"/>
          </rPr>
          <t>Max ₹ 50,000/-.</t>
        </r>
        <r>
          <rPr>
            <sz val="9"/>
            <color indexed="81"/>
            <rFont val="Tahoma"/>
            <family val="2"/>
          </rPr>
          <t xml:space="preserve">
</t>
        </r>
      </text>
    </comment>
    <comment ref="F8" authorId="0">
      <text>
        <r>
          <rPr>
            <b/>
            <sz val="9"/>
            <color indexed="81"/>
            <rFont val="Tahoma"/>
            <family val="2"/>
          </rPr>
          <t>Max ₹ 5,000/-.</t>
        </r>
        <r>
          <rPr>
            <sz val="9"/>
            <color indexed="81"/>
            <rFont val="Tahoma"/>
            <family val="2"/>
          </rPr>
          <t xml:space="preserve">
</t>
        </r>
      </text>
    </comment>
    <comment ref="G8" authorId="0">
      <text>
        <r>
          <rPr>
            <b/>
            <sz val="9"/>
            <color indexed="81"/>
            <rFont val="Tahoma"/>
            <family val="2"/>
          </rPr>
          <t>Max ₹ 1,00,000/-.</t>
        </r>
        <r>
          <rPr>
            <sz val="9"/>
            <color indexed="81"/>
            <rFont val="Tahoma"/>
            <family val="2"/>
          </rPr>
          <t xml:space="preserve">
</t>
        </r>
      </text>
    </comment>
  </commentList>
</comments>
</file>

<file path=xl/sharedStrings.xml><?xml version="1.0" encoding="utf-8"?>
<sst xmlns="http://schemas.openxmlformats.org/spreadsheetml/2006/main" count="807" uniqueCount="399">
  <si>
    <t>Sl. No.</t>
  </si>
  <si>
    <t>Particuars</t>
  </si>
  <si>
    <t>Amount in ₹</t>
  </si>
  <si>
    <t>[A]</t>
  </si>
  <si>
    <t>COMPUTATION OF TAXABLE INCOME UNDER THE INCOME TAX ACT, 1961 ['IT Act']</t>
  </si>
  <si>
    <t>I.</t>
  </si>
  <si>
    <t>Income from Salary</t>
  </si>
  <si>
    <t>Basic Salary [including CCC &amp; GP]</t>
  </si>
  <si>
    <t>Dearness Allowance</t>
  </si>
  <si>
    <t>House Rent Allowance</t>
  </si>
  <si>
    <t>City Travelling Allowance</t>
  </si>
  <si>
    <t>Special / Energy Pay</t>
  </si>
  <si>
    <t>Miscellaneous Pay</t>
  </si>
  <si>
    <t>Arrear Salary</t>
  </si>
  <si>
    <t>Medical Reimbursement taxable as Perquisite under Section 17(2) of the IT Act</t>
  </si>
  <si>
    <t>Electricity Bill Reimbursement taxable as Perquisite under Section 17(2) of the IT Act</t>
  </si>
  <si>
    <t>Leave Travel Concession ['LTC'] or Assistance ['LTA']</t>
  </si>
  <si>
    <t>Gross Salary: 1 + 2 + 3 + 4 + 5 + 6 + 7 + 8 + 9 + 10 + 11</t>
  </si>
  <si>
    <r>
      <t xml:space="preserve">House Rent Allowance exempt under Section 10(13A) of the IT Act
</t>
    </r>
    <r>
      <rPr>
        <b/>
        <i/>
        <sz val="12"/>
        <color theme="1"/>
        <rFont val="Garamond"/>
        <family val="1"/>
      </rPr>
      <t xml:space="preserve">N.B. </t>
    </r>
    <r>
      <rPr>
        <b/>
        <i/>
        <sz val="12"/>
        <color theme="1"/>
        <rFont val="Verdana"/>
        <family val="2"/>
      </rPr>
      <t>‒</t>
    </r>
    <r>
      <rPr>
        <b/>
        <i/>
        <sz val="12"/>
        <color theme="1"/>
        <rFont val="Garamond"/>
        <family val="1"/>
      </rPr>
      <t xml:space="preserve"> Details of </t>
    </r>
    <r>
      <rPr>
        <b/>
        <i/>
        <u/>
        <sz val="12"/>
        <color theme="1"/>
        <rFont val="Garamond"/>
        <family val="1"/>
      </rPr>
      <t>rent paid</t>
    </r>
    <r>
      <rPr>
        <b/>
        <i/>
        <sz val="12"/>
        <color theme="1"/>
        <rFont val="Garamond"/>
        <family val="1"/>
      </rPr>
      <t xml:space="preserve">, </t>
    </r>
    <r>
      <rPr>
        <b/>
        <i/>
        <u/>
        <sz val="12"/>
        <color theme="1"/>
        <rFont val="Garamond"/>
        <family val="1"/>
      </rPr>
      <t>city</t>
    </r>
    <r>
      <rPr>
        <b/>
        <i/>
        <sz val="12"/>
        <color theme="1"/>
        <rFont val="Garamond"/>
        <family val="1"/>
      </rPr>
      <t xml:space="preserve">, </t>
    </r>
    <r>
      <rPr>
        <b/>
        <i/>
        <u/>
        <sz val="12"/>
        <color theme="1"/>
        <rFont val="Garamond"/>
        <family val="1"/>
      </rPr>
      <t>name</t>
    </r>
    <r>
      <rPr>
        <b/>
        <i/>
        <sz val="12"/>
        <color theme="1"/>
        <rFont val="Garamond"/>
        <family val="1"/>
      </rPr>
      <t xml:space="preserve"> and </t>
    </r>
    <r>
      <rPr>
        <b/>
        <i/>
        <u/>
        <sz val="12"/>
        <color theme="1"/>
        <rFont val="Garamond"/>
        <family val="1"/>
      </rPr>
      <t>address</t>
    </r>
    <r>
      <rPr>
        <b/>
        <i/>
        <sz val="12"/>
        <color theme="1"/>
        <rFont val="Garamond"/>
        <family val="1"/>
      </rPr>
      <t xml:space="preserve"> of landlord needs to be provided for claiming  this exemption. </t>
    </r>
    <r>
      <rPr>
        <b/>
        <i/>
        <u/>
        <sz val="12"/>
        <color theme="1"/>
        <rFont val="Garamond"/>
        <family val="1"/>
      </rPr>
      <t xml:space="preserve">Landlords's PAN is also required if the aggregate rent paid during F.Y. 2019-20 exceeds [&gt;] </t>
    </r>
    <r>
      <rPr>
        <b/>
        <i/>
        <u/>
        <sz val="12"/>
        <color theme="1"/>
        <rFont val="Verdana"/>
        <family val="2"/>
      </rPr>
      <t>₹</t>
    </r>
    <r>
      <rPr>
        <b/>
        <i/>
        <u/>
        <sz val="12"/>
        <color theme="1"/>
        <rFont val="Garamond"/>
        <family val="1"/>
      </rPr>
      <t xml:space="preserve"> 1,00,000/-</t>
    </r>
  </si>
  <si>
    <t>Sub-total: 12 ‒ 13 ‒ 14 + 15</t>
  </si>
  <si>
    <t>Standard Deduction: Lower of Pt. 16 or ₹ 50,000/-</t>
  </si>
  <si>
    <r>
      <rPr>
        <sz val="12"/>
        <color theme="1"/>
        <rFont val="Garamond"/>
        <family val="1"/>
      </rPr>
      <t xml:space="preserve">Deduction for Professional Tax </t>
    </r>
    <r>
      <rPr>
        <b/>
        <sz val="12"/>
        <color theme="1"/>
        <rFont val="Garamond"/>
        <family val="1"/>
      </rPr>
      <t xml:space="preserve">[restricted to a maximum of </t>
    </r>
    <r>
      <rPr>
        <b/>
        <sz val="12"/>
        <color theme="1"/>
        <rFont val="Verdana"/>
        <family val="2"/>
      </rPr>
      <t>₹</t>
    </r>
    <r>
      <rPr>
        <b/>
        <sz val="12"/>
        <color theme="1"/>
        <rFont val="Garamond"/>
        <family val="1"/>
      </rPr>
      <t xml:space="preserve"> 2,500/- per annum]</t>
    </r>
  </si>
  <si>
    <t>II.</t>
  </si>
  <si>
    <t>Income from House Property</t>
  </si>
  <si>
    <r>
      <t xml:space="preserve">Gross Annual Value </t>
    </r>
    <r>
      <rPr>
        <b/>
        <sz val="12"/>
        <color theme="1"/>
        <rFont val="Garamond"/>
        <family val="1"/>
      </rPr>
      <t>[to the extent such property is held in the name of the Employee]</t>
    </r>
  </si>
  <si>
    <t>Municipal Taxes paid, if any</t>
  </si>
  <si>
    <t>Net Annual Value: 20 ‒ 21</t>
  </si>
  <si>
    <t>Standard Deduction: 30% of 22</t>
  </si>
  <si>
    <r>
      <t xml:space="preserve">Deduction for interest paid on loan taken for buying / maintainng / renovating / renewing the House Property: </t>
    </r>
    <r>
      <rPr>
        <b/>
        <sz val="12"/>
        <color theme="1"/>
        <rFont val="Garamond"/>
        <family val="1"/>
      </rPr>
      <t>Maximum ₹ 2,00,000/- can be claimed as deduction</t>
    </r>
  </si>
  <si>
    <t>Taxable Income from House Property: 22 ‒ 23 ‒ 24</t>
  </si>
  <si>
    <t>III.</t>
  </si>
  <si>
    <r>
      <t xml:space="preserve">Income under the head Other Sources offered for TDS Deduction to BSPHCL </t>
    </r>
    <r>
      <rPr>
        <b/>
        <sz val="12"/>
        <color theme="1"/>
        <rFont val="Verdana"/>
        <family val="2"/>
      </rPr>
      <t>‒</t>
    </r>
  </si>
  <si>
    <t>Interest received on Savings Bank A/c</t>
  </si>
  <si>
    <t>Interest received on FDs / RDs</t>
  </si>
  <si>
    <t>Taxable Other Income: 26 + 27 + 28</t>
  </si>
  <si>
    <t>IV.</t>
  </si>
  <si>
    <t>Gross Total Income: 19 + 25 + 29</t>
  </si>
  <si>
    <t>V.</t>
  </si>
  <si>
    <t>Deductions from Gross Total Income under Chapter VI-A of the IT Act</t>
  </si>
  <si>
    <t>(a)</t>
  </si>
  <si>
    <t>(b)</t>
  </si>
  <si>
    <t>(c)</t>
  </si>
  <si>
    <t>(d)</t>
  </si>
  <si>
    <t>(e)</t>
  </si>
  <si>
    <t>(f)</t>
  </si>
  <si>
    <t>(g)</t>
  </si>
  <si>
    <t>(h)</t>
  </si>
  <si>
    <t>(i)</t>
  </si>
  <si>
    <t>Payment of premium of Life Insurance Policy(ies)</t>
  </si>
  <si>
    <t>Subscription to any approved Fixed Deposit / National Savings Certificate</t>
  </si>
  <si>
    <t>Principal repayment of Housing Loan</t>
  </si>
  <si>
    <t>Contribution towards Public Provident Fund</t>
  </si>
  <si>
    <r>
      <t xml:space="preserve">Tuition Fees </t>
    </r>
    <r>
      <rPr>
        <b/>
        <sz val="12"/>
        <color theme="1"/>
        <rFont val="Garamond"/>
        <family val="1"/>
      </rPr>
      <t>[for a maximum of 2 children only]</t>
    </r>
  </si>
  <si>
    <t>Contribution to Approved Mutual Funds / Equity Linked Savings Schemes</t>
  </si>
  <si>
    <t>Contribution to Sukanya Samriddhi Yojana</t>
  </si>
  <si>
    <t>Emplouee Contribution to GPF</t>
  </si>
  <si>
    <t>Any other eligible payment under Section 80C(2) of the IT Act</t>
  </si>
  <si>
    <t>Sub-total</t>
  </si>
  <si>
    <r>
      <rPr>
        <b/>
        <sz val="12"/>
        <color theme="1"/>
        <rFont val="Garamond"/>
        <family val="1"/>
      </rPr>
      <t>Deduction under Section 80C of the IT Act</t>
    </r>
    <r>
      <rPr>
        <sz val="12"/>
        <color theme="1"/>
        <rFont val="Garamond"/>
        <family val="1"/>
      </rPr>
      <t xml:space="preserve"> </t>
    </r>
    <r>
      <rPr>
        <b/>
        <sz val="12"/>
        <color theme="1"/>
        <rFont val="Garamond"/>
        <family val="1"/>
      </rPr>
      <t>[restricted to a maximum of ₹ 1,50,000/-]</t>
    </r>
    <r>
      <rPr>
        <sz val="12"/>
        <color theme="1"/>
        <rFont val="Garamond"/>
        <family val="1"/>
      </rPr>
      <t xml:space="preserve"> ‒</t>
    </r>
  </si>
  <si>
    <r>
      <rPr>
        <b/>
        <sz val="12"/>
        <color theme="1"/>
        <rFont val="Garamond"/>
        <family val="1"/>
      </rPr>
      <t>Deduction under Section 80CCC of the IT Act:</t>
    </r>
    <r>
      <rPr>
        <sz val="12"/>
        <color theme="1"/>
        <rFont val="Garamond"/>
        <family val="1"/>
      </rPr>
      <t xml:space="preserve"> Premium paid for any Annuity Plan of LIC / Other Insurer in respect of Pension Fund restricted to a maximum of ₹ 1,50,000/-]</t>
    </r>
  </si>
  <si>
    <t>Max 10% of Basic + DA</t>
  </si>
  <si>
    <t>Max ₹ 1,50,000/-</t>
  </si>
  <si>
    <r>
      <rPr>
        <b/>
        <sz val="12"/>
        <color theme="1"/>
        <rFont val="Garamond"/>
        <family val="1"/>
      </rPr>
      <t>Deduction under Section 80CCD(2) of the IT Act:</t>
    </r>
    <r>
      <rPr>
        <sz val="12"/>
        <color theme="1"/>
        <rFont val="Garamond"/>
        <family val="1"/>
      </rPr>
      <t xml:space="preserve"> Employer's Contribution to NPS / Atal Pension Yojana </t>
    </r>
    <r>
      <rPr>
        <b/>
        <sz val="12"/>
        <color theme="1"/>
        <rFont val="Garamond"/>
        <family val="1"/>
      </rPr>
      <t>[restricted to a maximum of 10% of Basic + Dearness Allowance]</t>
    </r>
  </si>
  <si>
    <r>
      <rPr>
        <b/>
        <sz val="12"/>
        <color theme="1"/>
        <rFont val="Garamond"/>
        <family val="1"/>
      </rPr>
      <t xml:space="preserve">Deduction under Section 80CCD(1) of the IT Act: </t>
    </r>
    <r>
      <rPr>
        <sz val="12"/>
        <color theme="1"/>
        <rFont val="Garamond"/>
        <family val="1"/>
      </rPr>
      <t xml:space="preserve">Employee's Contribution to NPS / Atal Pension Yojana </t>
    </r>
    <r>
      <rPr>
        <b/>
        <sz val="12"/>
        <color theme="1"/>
        <rFont val="Garamond"/>
        <family val="1"/>
      </rPr>
      <t>[restricted to a maximum of 10% of Basic Salary + Dearness Allowance mentioned at Pts. 1 &amp; 2 above] ‒ Refer Note 2</t>
    </r>
  </si>
  <si>
    <r>
      <rPr>
        <b/>
        <sz val="12"/>
        <color theme="1"/>
        <rFont val="Garamond"/>
        <family val="1"/>
      </rPr>
      <t xml:space="preserve">Deduction under Section 80D of the IT Act: </t>
    </r>
    <r>
      <rPr>
        <sz val="12"/>
        <color theme="1"/>
        <rFont val="Garamond"/>
        <family val="1"/>
      </rPr>
      <t xml:space="preserve">Amount paid for Medical Insurance Premium, Medical Expenditure, Preventive Health Check-Up for self / family (spouse, dependent childrent) / parents for the F.Y. 2019-20 </t>
    </r>
    <r>
      <rPr>
        <b/>
        <sz val="12"/>
        <color theme="1"/>
        <rFont val="Garamond"/>
        <family val="1"/>
      </rPr>
      <t>[restricted to ₹ 25,000/- / ₹ 50,000/-, depending upon the concerned person's age]</t>
    </r>
  </si>
  <si>
    <r>
      <rPr>
        <b/>
        <sz val="12"/>
        <color theme="1"/>
        <rFont val="Garamond"/>
        <family val="1"/>
      </rPr>
      <t>Deduction under Section 80DD of the IT Act:</t>
    </r>
    <r>
      <rPr>
        <sz val="12"/>
        <color theme="1"/>
        <rFont val="Garamond"/>
        <family val="1"/>
      </rPr>
      <t xml:space="preserve"> Amount paid for maintenance including medical treatment of a disabled dependent </t>
    </r>
    <r>
      <rPr>
        <b/>
        <sz val="12"/>
        <color theme="1"/>
        <rFont val="Garamond"/>
        <family val="1"/>
      </rPr>
      <t>[Fixed deduction, irrespective of the actual exenditure incurred amounting to ₹ 75,000/- in case the disability is 40% or more or ₹ 1,25,000/- in case the disability is 80% or more] ‒ Attach Form 10-IA</t>
    </r>
  </si>
  <si>
    <r>
      <rPr>
        <b/>
        <sz val="12"/>
        <color theme="1"/>
        <rFont val="Garamond"/>
        <family val="1"/>
      </rPr>
      <t xml:space="preserve">Deduction under Section 80DDB of the IT Act: </t>
    </r>
    <r>
      <rPr>
        <sz val="12"/>
        <color theme="1"/>
        <rFont val="Garamond"/>
        <family val="1"/>
      </rPr>
      <t xml:space="preserve">Expenses incurred for treatment of specified disease of self or dependents (spouse / children / brothers / sisters) </t>
    </r>
    <r>
      <rPr>
        <b/>
        <sz val="12"/>
        <color theme="1"/>
        <rFont val="Garamond"/>
        <family val="1"/>
      </rPr>
      <t>[restricted to a maximum of the amount paid or ₹ 40,000/- (in case the patient's age is less than 60 years) / ₹ 1,00,000 (in case the patient's age is 60 years or more)</t>
    </r>
  </si>
  <si>
    <r>
      <rPr>
        <b/>
        <sz val="12"/>
        <color theme="1"/>
        <rFont val="Garamond"/>
        <family val="1"/>
      </rPr>
      <t xml:space="preserve">Deduction under Section 80E of the IT Act: </t>
    </r>
    <r>
      <rPr>
        <sz val="12"/>
        <color theme="1"/>
        <rFont val="Garamond"/>
        <family val="1"/>
      </rPr>
      <t>Interest paid on loan taken for Higher Education of self or relative [spouse / children / legal dependent]</t>
    </r>
  </si>
  <si>
    <r>
      <rPr>
        <b/>
        <sz val="12"/>
        <color theme="1"/>
        <rFont val="Garamond"/>
        <family val="1"/>
      </rPr>
      <t>Deduction under Section 80G of the IT Act:</t>
    </r>
    <r>
      <rPr>
        <sz val="12"/>
        <color theme="1"/>
        <rFont val="Garamond"/>
        <family val="1"/>
      </rPr>
      <t xml:space="preserve"> Donation paid to approved funds / institutions [100% / 50% of amount paid depending upon the Donee's category] </t>
    </r>
    <r>
      <rPr>
        <b/>
        <sz val="12"/>
        <color theme="1"/>
        <rFont val="Garamond"/>
        <family val="1"/>
      </rPr>
      <t>‒ No deduction for cash donations exceedings ₹ 2,000/- is allowable</t>
    </r>
  </si>
  <si>
    <r>
      <rPr>
        <b/>
        <sz val="12"/>
        <color theme="1"/>
        <rFont val="Garamond"/>
        <family val="1"/>
      </rPr>
      <t xml:space="preserve">Deduction under Section 80TTA of the IT Act: </t>
    </r>
    <r>
      <rPr>
        <sz val="12"/>
        <color theme="1"/>
        <rFont val="Garamond"/>
        <family val="1"/>
      </rPr>
      <t xml:space="preserve">Interest received on Savings A/c </t>
    </r>
    <r>
      <rPr>
        <b/>
        <sz val="12"/>
        <color theme="1"/>
        <rFont val="Garamond"/>
        <family val="1"/>
      </rPr>
      <t>[restricted to a maximum of ₹ 10,000/-]</t>
    </r>
  </si>
  <si>
    <r>
      <rPr>
        <b/>
        <sz val="12"/>
        <color theme="1"/>
        <rFont val="Garamond"/>
        <family val="1"/>
      </rPr>
      <t xml:space="preserve">Deduction under Section 80U of the IT Act: </t>
    </r>
    <r>
      <rPr>
        <sz val="12"/>
        <color theme="1"/>
        <rFont val="Garamond"/>
        <family val="1"/>
      </rPr>
      <t xml:space="preserve">Employee suffering from disability </t>
    </r>
    <r>
      <rPr>
        <b/>
        <sz val="12"/>
        <color theme="1"/>
        <rFont val="Garamond"/>
        <family val="1"/>
      </rPr>
      <t>[Fixed deduction amounting to ₹ 75,000/- in case the disability is 40% or more or ₹ 1,25,000/- in case the disability is 80% or more] ‒ Attach Form 10-IA</t>
    </r>
  </si>
  <si>
    <t>Deduction under other section(s) forming part of Chapter VI-A of the IT Act</t>
  </si>
  <si>
    <t>VI.</t>
  </si>
  <si>
    <t>Gross Total Deductions under Chapter VI-A of the IT Act: 33 + 34 + 35 + 36 + 37 + 38 + 39 + 40 + 41 + 42 + 43</t>
  </si>
  <si>
    <t xml:space="preserve">VII. </t>
  </si>
  <si>
    <t>[B]</t>
  </si>
  <si>
    <t>COMPUTATION OF TAX LIABILITY UNDER THE IT ACT</t>
  </si>
  <si>
    <t>VIII.</t>
  </si>
  <si>
    <r>
      <t xml:space="preserve">Tax on Total Income [either 44 or 45 or 46 or 47, depending upon the amount of Total Income of the Employee] </t>
    </r>
    <r>
      <rPr>
        <b/>
        <sz val="12"/>
        <color theme="1"/>
        <rFont val="Verdana"/>
        <family val="2"/>
      </rPr>
      <t>‒</t>
    </r>
  </si>
  <si>
    <r>
      <rPr>
        <b/>
        <sz val="12"/>
        <color theme="1"/>
        <rFont val="Garamond"/>
        <family val="1"/>
      </rPr>
      <t xml:space="preserve">Where the Total Income does not exceed [≤] ₹ 2,50,000: </t>
    </r>
    <r>
      <rPr>
        <sz val="12"/>
        <color theme="1"/>
        <rFont val="Garamond"/>
        <family val="1"/>
      </rPr>
      <t>NIL; or</t>
    </r>
  </si>
  <si>
    <r>
      <rPr>
        <b/>
        <sz val="12"/>
        <color theme="1"/>
        <rFont val="Garamond"/>
        <family val="1"/>
      </rPr>
      <t xml:space="preserve">Where the Total Income exceeds [&gt;] ₹ 2,50,000 but does not exceed [≤] ₹ 5,00,000: </t>
    </r>
    <r>
      <rPr>
        <sz val="12"/>
        <color theme="1"/>
        <rFont val="Garamond"/>
        <family val="1"/>
      </rPr>
      <t>5% of the amount of total income exceeding ₹  2,50,000; or</t>
    </r>
  </si>
  <si>
    <r>
      <rPr>
        <b/>
        <sz val="12"/>
        <color theme="1"/>
        <rFont val="Garamond"/>
        <family val="1"/>
      </rPr>
      <t>Where the Total Income exceeds [&gt;] ₹ 5,00,000 but does not exceed [≤] ₹ 10,00,000:</t>
    </r>
    <r>
      <rPr>
        <sz val="12"/>
        <color theme="1"/>
        <rFont val="Garamond"/>
        <family val="1"/>
      </rPr>
      <t xml:space="preserve"> ₹ 12,500 + 20% of the amount by which Total Income exceeds ₹ 5,00,000</t>
    </r>
  </si>
  <si>
    <r>
      <rPr>
        <b/>
        <sz val="12"/>
        <color theme="1"/>
        <rFont val="Garamond"/>
        <family val="1"/>
      </rPr>
      <t>Where the Total Income exceeds [&gt;] ₹ 10,00,000:</t>
    </r>
    <r>
      <rPr>
        <sz val="12"/>
        <color theme="1"/>
        <rFont val="Garamond"/>
        <family val="1"/>
      </rPr>
      <t xml:space="preserve"> ₹ 1,12,500 + 30% of the amount by which the Total Income exceeds ₹ 10,00,000</t>
    </r>
  </si>
  <si>
    <t>IX.</t>
  </si>
  <si>
    <r>
      <rPr>
        <b/>
        <sz val="12"/>
        <color theme="1"/>
        <rFont val="Garamond"/>
        <family val="1"/>
      </rPr>
      <t xml:space="preserve">Rebate under Section 87A of the IT Act [available only if the Total Income in Pt. VII above does not exceed (≤) ₹ 5,00,000/-]: </t>
    </r>
    <r>
      <rPr>
        <sz val="12"/>
        <color theme="1"/>
        <rFont val="Garamond"/>
        <family val="1"/>
      </rPr>
      <t>Lower of Tax computed in Pt. VIII above or ₹ 12,500/-</t>
    </r>
  </si>
  <si>
    <t>X.</t>
  </si>
  <si>
    <t>XI.</t>
  </si>
  <si>
    <r>
      <t xml:space="preserve">Net Income Tax payable: VIII </t>
    </r>
    <r>
      <rPr>
        <b/>
        <sz val="12"/>
        <color theme="1"/>
        <rFont val="Verdana"/>
        <family val="2"/>
      </rPr>
      <t>‒</t>
    </r>
    <r>
      <rPr>
        <b/>
        <sz val="12"/>
        <color theme="1"/>
        <rFont val="Garamond"/>
        <family val="1"/>
      </rPr>
      <t xml:space="preserve"> IX</t>
    </r>
  </si>
  <si>
    <t>Health &amp; Education Cess: 4% of X</t>
  </si>
  <si>
    <t>XII.</t>
  </si>
  <si>
    <t>Total tax payable: X + XI</t>
  </si>
  <si>
    <t>XIII.</t>
  </si>
  <si>
    <t>Relief under Section 89(1) of the IT Act [Format provided in Form No. 10E should be used by the Employee]</t>
  </si>
  <si>
    <t>XIV.</t>
  </si>
  <si>
    <t>Net tax payable after relief: XII ‒ XIII</t>
  </si>
  <si>
    <t>XV.</t>
  </si>
  <si>
    <r>
      <t xml:space="preserve">Advance tax / self-assessment tax already paid by the Employee </t>
    </r>
    <r>
      <rPr>
        <b/>
        <sz val="12"/>
        <color theme="1"/>
        <rFont val="Verdana"/>
        <family val="2"/>
      </rPr>
      <t>‒</t>
    </r>
    <r>
      <rPr>
        <b/>
        <sz val="12"/>
        <color theme="1"/>
        <rFont val="Garamond"/>
        <family val="1"/>
      </rPr>
      <t xml:space="preserve"> Refer Note 3</t>
    </r>
  </si>
  <si>
    <t>XVI.</t>
  </si>
  <si>
    <r>
      <t xml:space="preserve">Tax deducted at source during the F.Y. 2019-20 </t>
    </r>
    <r>
      <rPr>
        <sz val="12"/>
        <color theme="1"/>
        <rFont val="Verdana"/>
        <family val="2"/>
      </rPr>
      <t>‒</t>
    </r>
    <r>
      <rPr>
        <sz val="12"/>
        <color theme="1"/>
        <rFont val="Garamond"/>
        <family val="1"/>
      </rPr>
      <t xml:space="preserve"> Refer Note 3</t>
    </r>
  </si>
  <si>
    <t>XVII.</t>
  </si>
  <si>
    <r>
      <t xml:space="preserve">Balance Income tax deductible by BSPHCL for F.Y. 2019-20: XIV </t>
    </r>
    <r>
      <rPr>
        <b/>
        <sz val="12"/>
        <color theme="1"/>
        <rFont val="Verdana"/>
        <family val="2"/>
      </rPr>
      <t>‒</t>
    </r>
    <r>
      <rPr>
        <b/>
        <sz val="12"/>
        <color theme="1"/>
        <rFont val="Garamond"/>
        <family val="1"/>
      </rPr>
      <t xml:space="preserve"> XV </t>
    </r>
    <r>
      <rPr>
        <b/>
        <sz val="12"/>
        <color theme="1"/>
        <rFont val="Verdana"/>
        <family val="2"/>
      </rPr>
      <t>‒</t>
    </r>
    <r>
      <rPr>
        <b/>
        <sz val="12"/>
        <color theme="1"/>
        <rFont val="Garamond"/>
        <family val="1"/>
      </rPr>
      <t xml:space="preserve"> XVI</t>
    </r>
  </si>
  <si>
    <t>Verification</t>
  </si>
  <si>
    <t>I,                                                                                      , son / daughter of                                                                do hereby certify that the information given above is complete and correct.</t>
  </si>
  <si>
    <t>Place:</t>
  </si>
  <si>
    <t>Date:</t>
  </si>
  <si>
    <t>Signature of the Employee</t>
  </si>
  <si>
    <r>
      <rPr>
        <b/>
        <sz val="12"/>
        <color theme="1"/>
        <rFont val="Garamond"/>
        <family val="1"/>
      </rPr>
      <t xml:space="preserve">Requirement of furnishing copy of Employee’s PAN Card and necessary evidence / proof for claiming deduction(s): </t>
    </r>
    <r>
      <rPr>
        <sz val="12"/>
        <color theme="1"/>
        <rFont val="Garamond"/>
        <family val="1"/>
      </rPr>
      <t>Employees are requested to enclose a copy of their PAN Card and also provide the necessary evidence for claiming the exemption(s) / deduction(s) specified in Pts. 14, 24, and V above. In case of lack of sufficient proof supporting the claimed exemption / deduction, the benefit of the said amount shall be denied to the Employee.</t>
    </r>
  </si>
  <si>
    <t>Tax deducted by other deductor(s) / advance tax or self-assessment tax paid by the Employee shall be considered only if the Employee furnishes requisite proof of deduction / payment.</t>
  </si>
  <si>
    <t>Bihar State Power (Holding) Company Limited</t>
  </si>
  <si>
    <t>First Floor, Vidyut Bhawan, Jawahar Lal Nehru Marg, Patna 800021</t>
  </si>
  <si>
    <t>Income Declaration Form for Financial Year 2019-20 / Assessment Year 2020-21</t>
  </si>
  <si>
    <r>
      <t xml:space="preserve">For Salaried Employees </t>
    </r>
    <r>
      <rPr>
        <b/>
        <u val="double"/>
        <sz val="12"/>
        <color theme="1"/>
        <rFont val="Garamond"/>
        <family val="1"/>
      </rPr>
      <t>other than those on Contract Remuneration</t>
    </r>
  </si>
  <si>
    <t>Name of Employee</t>
  </si>
  <si>
    <t>Bank A/c No.</t>
  </si>
  <si>
    <t>Employee Code</t>
  </si>
  <si>
    <t>PAN</t>
  </si>
  <si>
    <t>IFS Code</t>
  </si>
  <si>
    <t>Contact Number</t>
  </si>
  <si>
    <t>Age</t>
  </si>
  <si>
    <t>DoB as per PAN</t>
  </si>
  <si>
    <t>Point of submission: The above form, duly filled in, should be submitted with the office of the concerned Accounts Offcer of the respective Accounting Unit on or before 21/02/2020.</t>
  </si>
  <si>
    <t>Notes ‒</t>
  </si>
  <si>
    <r>
      <rPr>
        <b/>
        <sz val="12"/>
        <color theme="1"/>
        <rFont val="Garamond"/>
        <family val="1"/>
      </rPr>
      <t>Clarification on deduction in respect of Employee's / Employer's Contribution to NPS:</t>
    </r>
    <r>
      <rPr>
        <sz val="12"/>
        <color theme="1"/>
        <rFont val="Garamond"/>
        <family val="1"/>
      </rPr>
      <t xml:space="preserve"> At present, no deduction can be claimed for either Employer's or Employee's Contribution (Tier-I/Tier-II) to NPS under Section 80C of the IT Act. The said deduction is available only under Section 80CCD of the IT Act. The deduction for Employee's Contribution to NPS under Section 80CCD(1B) of the IT Act is niether subject to the overall limit of ₹ 1,50,000/- nor is it subject to the cap of 10% of Basic + Dearness Allowance as provided under Section 80CCD(1) / (2) of the IT Act. Therefore, it will be more beneficial for the Employees to claim their Contribution to NPS first under Section 80CCD(1B) of the IT Act upto an amount of ₹ 50,000/- and thereafter, the remaining Contribution can be claimed under Section 80CCD(1) of the IT Act subject to the limits as explained above.</t>
    </r>
  </si>
  <si>
    <r>
      <t xml:space="preserve">Employer Contribution to NPS </t>
    </r>
    <r>
      <rPr>
        <b/>
        <sz val="12"/>
        <color theme="1"/>
        <rFont val="Garamond"/>
        <family val="1"/>
      </rPr>
      <t>[for Employees registered under NPS instead of GPF]</t>
    </r>
  </si>
  <si>
    <t>Particulars</t>
  </si>
  <si>
    <t>For Pensioners including those under Contract Remuneration</t>
  </si>
  <si>
    <t>[Can be Submitted at any Accounting Unit of BSPHCL or its Subsidiaries]</t>
  </si>
  <si>
    <t>Name of Pensioner</t>
  </si>
  <si>
    <t>Pensioner Code</t>
  </si>
  <si>
    <t>Income from Pension</t>
  </si>
  <si>
    <t>Annual Pension</t>
  </si>
  <si>
    <t>Arrear Pension</t>
  </si>
  <si>
    <r>
      <t xml:space="preserve">Salary received under Contract Remuneration [if any] / Other employer salary [if any]
</t>
    </r>
    <r>
      <rPr>
        <b/>
        <sz val="12"/>
        <color theme="1"/>
        <rFont val="Verdana"/>
        <family val="2"/>
      </rPr>
      <t>‒</t>
    </r>
    <r>
      <rPr>
        <b/>
        <sz val="12"/>
        <color theme="1"/>
        <rFont val="Garamond"/>
        <family val="1"/>
      </rPr>
      <t xml:space="preserve"> In case of salary from other employer, Declaration in Form No. 12B needs to be furnished</t>
    </r>
  </si>
  <si>
    <t>Gross Pension: 1 + 2 + 3</t>
  </si>
  <si>
    <t>Standard Deduction: Lower of Pt. 4 or ₹ 50,000/-</t>
  </si>
  <si>
    <r>
      <t xml:space="preserve">Taxable Pension: 4 </t>
    </r>
    <r>
      <rPr>
        <b/>
        <sz val="12"/>
        <color theme="1"/>
        <rFont val="Verdana"/>
        <family val="2"/>
      </rPr>
      <t>‒</t>
    </r>
    <r>
      <rPr>
        <b/>
        <sz val="12"/>
        <color theme="1"/>
        <rFont val="Garamond"/>
        <family val="1"/>
      </rPr>
      <t xml:space="preserve"> 5</t>
    </r>
  </si>
  <si>
    <t>Net Annual Value: 7 ‒ 8</t>
  </si>
  <si>
    <t>Standard Deduction: 30% of 9</t>
  </si>
  <si>
    <t>Taxable Income from House Property: 9 ‒ 10 ‒ 11</t>
  </si>
  <si>
    <t>Income under the head Other Sources</t>
  </si>
  <si>
    <t>Taxable Other Income: 13 + 14 + 15</t>
  </si>
  <si>
    <t>Gross Total Income: 6 + 12 + 16</t>
  </si>
  <si>
    <r>
      <rPr>
        <b/>
        <sz val="12"/>
        <color theme="1"/>
        <rFont val="Garamond"/>
        <family val="1"/>
      </rPr>
      <t xml:space="preserve">Deduction under Section 80CCD(1) of the IT Act: </t>
    </r>
    <r>
      <rPr>
        <sz val="12"/>
        <color theme="1"/>
        <rFont val="Garamond"/>
        <family val="1"/>
      </rPr>
      <t xml:space="preserve">Pensioner's Contribution to NPS / Atal Pension Yojana </t>
    </r>
    <r>
      <rPr>
        <b/>
        <sz val="12"/>
        <color theme="1"/>
        <rFont val="Garamond"/>
        <family val="1"/>
      </rPr>
      <t>[restricted to a maximum of 20% of Gross Total Income mentioned at Pt. IV above] ‒ Refer Note 2</t>
    </r>
  </si>
  <si>
    <t>Max 20% of Gross Total Income in Pt. IV above</t>
  </si>
  <si>
    <t>Sub-total of 17, 18 &amp; 19: Maximum permissible deduction under Sections 80C, 80CCC &amp; 80CCD(1) of the IT Act [the aggregate amount of deductions under these three sections cannot exceed (≤) ₹ 1,50,000/- in any case]: Lower of 17 + 18 + 19 or ₹ 1,50,000/-</t>
  </si>
  <si>
    <t>Sub-total of 30, 31 &amp; 32: Maximum permissible deduction under Sections 80C, 80CCC &amp; 80CCD(1) of the IT Act [the aggregate amount of deductions under these three sections cannot exceed (≤) ₹ 1,50,000/- in any case]: Lower of 30 + 31 + 32 or ₹ 1,50,000/-</t>
  </si>
  <si>
    <r>
      <rPr>
        <b/>
        <sz val="12"/>
        <color theme="1"/>
        <rFont val="Garamond"/>
        <family val="1"/>
      </rPr>
      <t xml:space="preserve">Deduction under Secton 80CCD(1B) of the IT Act: </t>
    </r>
    <r>
      <rPr>
        <sz val="12"/>
        <color theme="1"/>
        <rFont val="Garamond"/>
        <family val="1"/>
      </rPr>
      <t xml:space="preserve">Pensioner's Contribution to NPS / Atal Pension Yojana </t>
    </r>
    <r>
      <rPr>
        <b/>
        <sz val="12"/>
        <color theme="1"/>
        <rFont val="Garamond"/>
        <family val="1"/>
      </rPr>
      <t>[restricted to a maximum of ₹ 50,000/-]</t>
    </r>
  </si>
  <si>
    <r>
      <rPr>
        <b/>
        <sz val="12"/>
        <color theme="1"/>
        <rFont val="Garamond"/>
        <family val="1"/>
      </rPr>
      <t>Deduction under Section 80CCD(2) of the IT Act:</t>
    </r>
    <r>
      <rPr>
        <sz val="12"/>
        <color theme="1"/>
        <rFont val="Garamond"/>
        <family val="1"/>
      </rPr>
      <t xml:space="preserve"> Employer's Contribution to NPS / Atal Pension Yojana </t>
    </r>
    <r>
      <rPr>
        <b/>
        <sz val="12"/>
        <color theme="1"/>
        <rFont val="Garamond"/>
        <family val="1"/>
      </rPr>
      <t>[restricted to a maximum of 10% of salary paid, applicable only in the case of those Pensioners' who are also receiving Contract Remuneration from BSPHCL]</t>
    </r>
  </si>
  <si>
    <r>
      <rPr>
        <b/>
        <sz val="12"/>
        <color theme="1"/>
        <rFont val="Garamond"/>
        <family val="1"/>
      </rPr>
      <t xml:space="preserve">Deduction under Section 80GG of the IT Act: </t>
    </r>
    <r>
      <rPr>
        <sz val="12"/>
        <color theme="1"/>
        <rFont val="Garamond"/>
        <family val="1"/>
      </rPr>
      <t xml:space="preserve">Rent paid for residential accomodation occupied by the Pensioner, if any </t>
    </r>
    <r>
      <rPr>
        <b/>
        <sz val="12"/>
        <color theme="1"/>
        <rFont val="Garamond"/>
        <family val="1"/>
      </rPr>
      <t>[restricted to a maximum of ₹ 5,000/- per month]</t>
    </r>
    <r>
      <rPr>
        <sz val="12"/>
        <color theme="1"/>
        <rFont val="Garamond"/>
        <family val="1"/>
      </rPr>
      <t xml:space="preserve">
</t>
    </r>
    <r>
      <rPr>
        <b/>
        <i/>
        <sz val="12"/>
        <color theme="1"/>
        <rFont val="Garamond"/>
        <family val="1"/>
      </rPr>
      <t xml:space="preserve">N.B. ‒ Details of </t>
    </r>
    <r>
      <rPr>
        <b/>
        <i/>
        <u/>
        <sz val="12"/>
        <color theme="1"/>
        <rFont val="Garamond"/>
        <family val="1"/>
      </rPr>
      <t>period of rent</t>
    </r>
    <r>
      <rPr>
        <b/>
        <i/>
        <sz val="12"/>
        <color theme="1"/>
        <rFont val="Garamond"/>
        <family val="1"/>
      </rPr>
      <t xml:space="preserve"> and </t>
    </r>
    <r>
      <rPr>
        <b/>
        <i/>
        <u/>
        <sz val="12"/>
        <color theme="1"/>
        <rFont val="Garamond"/>
        <family val="1"/>
      </rPr>
      <t>monthly rent paid</t>
    </r>
    <r>
      <rPr>
        <b/>
        <i/>
        <sz val="12"/>
        <color theme="1"/>
        <rFont val="Garamond"/>
        <family val="1"/>
      </rPr>
      <t xml:space="preserve"> needs to be provided.</t>
    </r>
  </si>
  <si>
    <r>
      <rPr>
        <b/>
        <sz val="12"/>
        <color theme="1"/>
        <rFont val="Garamond"/>
        <family val="1"/>
      </rPr>
      <t xml:space="preserve">Deduction under Section 80TTB of the IT Act: </t>
    </r>
    <r>
      <rPr>
        <sz val="12"/>
        <color theme="1"/>
        <rFont val="Garamond"/>
        <family val="1"/>
      </rPr>
      <t xml:space="preserve">Interest received on deposits with Banks, etc. </t>
    </r>
    <r>
      <rPr>
        <b/>
        <sz val="12"/>
        <color theme="1"/>
        <rFont val="Garamond"/>
        <family val="1"/>
      </rPr>
      <t>[restricted to a maximum of ₹ 50,000/-]</t>
    </r>
  </si>
  <si>
    <r>
      <rPr>
        <b/>
        <sz val="12"/>
        <color theme="1"/>
        <rFont val="Garamond"/>
        <family val="1"/>
      </rPr>
      <t xml:space="preserve">Deduction under Section 80U of the IT Act: </t>
    </r>
    <r>
      <rPr>
        <sz val="12"/>
        <color theme="1"/>
        <rFont val="Garamond"/>
        <family val="1"/>
      </rPr>
      <t xml:space="preserve">Pensioner suffering from disability </t>
    </r>
    <r>
      <rPr>
        <b/>
        <sz val="12"/>
        <color theme="1"/>
        <rFont val="Garamond"/>
        <family val="1"/>
      </rPr>
      <t>[Fixed deduction amounting to ₹ 75,000/- in case the disability is 40% or more or ₹ 1,25,000/- in case the disability is 80% or more] ‒ Attach Form 10-IA</t>
    </r>
  </si>
  <si>
    <t>Gross Total Deductions under Chapter VI-A of the IT Act: 20 + 21 + 22 + 23 + 24 + 25 + 26 + 27 + 28 + 29 + 30 + 31</t>
  </si>
  <si>
    <r>
      <rPr>
        <b/>
        <sz val="12"/>
        <color theme="1"/>
        <rFont val="Garamond"/>
        <family val="1"/>
      </rPr>
      <t xml:space="preserve">Where the Total Income does not exceed [≤] ₹ 3,00,000 [₹ 5,00,000 in case of Pensioners of the age of 80 years or above]: </t>
    </r>
    <r>
      <rPr>
        <sz val="12"/>
        <color theme="1"/>
        <rFont val="Garamond"/>
        <family val="1"/>
      </rPr>
      <t>NIL; or</t>
    </r>
  </si>
  <si>
    <r>
      <rPr>
        <b/>
        <sz val="12"/>
        <color theme="1"/>
        <rFont val="Garamond"/>
        <family val="1"/>
      </rPr>
      <t xml:space="preserve">Where the Total Income exceeds [&gt;] ₹ 3,00,000 but does not exceed [≤] ₹ 5,00,000 [Not Applicable in case of Pensioners of the age of 80 years or above]: </t>
    </r>
    <r>
      <rPr>
        <sz val="12"/>
        <color theme="1"/>
        <rFont val="Garamond"/>
        <family val="1"/>
      </rPr>
      <t>5% of the amount of total income exceeding ₹ 3,00,000; or</t>
    </r>
  </si>
  <si>
    <t>Where the Total Income exceeds [&gt;] ₹ 5,00,000 but does not exceed [≤] 10,00,000:</t>
  </si>
  <si>
    <t>Where the Total Income exceeds [&gt;] ₹ 10,00,000:</t>
  </si>
  <si>
    <r>
      <t xml:space="preserve">Advance tax / self-assessment tax already paid by the Employee </t>
    </r>
    <r>
      <rPr>
        <b/>
        <sz val="12"/>
        <color theme="1"/>
        <rFont val="Verdana"/>
        <family val="2"/>
      </rPr>
      <t>‒</t>
    </r>
    <r>
      <rPr>
        <b/>
        <sz val="12"/>
        <color theme="1"/>
        <rFont val="Garamond"/>
        <family val="1"/>
      </rPr>
      <t xml:space="preserve"> Refer Note 2</t>
    </r>
  </si>
  <si>
    <r>
      <t xml:space="preserve">Tax deducted at source during the F.Y. 2019-20 </t>
    </r>
    <r>
      <rPr>
        <sz val="12"/>
        <color theme="1"/>
        <rFont val="Verdana"/>
        <family val="2"/>
      </rPr>
      <t>‒</t>
    </r>
    <r>
      <rPr>
        <sz val="12"/>
        <color theme="1"/>
        <rFont val="Garamond"/>
        <family val="1"/>
      </rPr>
      <t xml:space="preserve"> Refer Note 2</t>
    </r>
  </si>
  <si>
    <t>Signature of the Pensioner</t>
  </si>
  <si>
    <r>
      <rPr>
        <b/>
        <sz val="12"/>
        <color theme="1"/>
        <rFont val="Garamond"/>
        <family val="1"/>
      </rPr>
      <t>(a) For Pensioners of the age of 60 years or above but less than 80 years:</t>
    </r>
    <r>
      <rPr>
        <sz val="12"/>
        <color theme="1"/>
        <rFont val="Garamond"/>
        <family val="1"/>
      </rPr>
      <t xml:space="preserve"> ₹ 10,000 + 20% of the amount by which the Total Income exceeds ₹ 5,00,000; or</t>
    </r>
  </si>
  <si>
    <r>
      <rPr>
        <b/>
        <sz val="12"/>
        <color theme="1"/>
        <rFont val="Garamond"/>
        <family val="1"/>
      </rPr>
      <t xml:space="preserve">(b) For Pensioners of the age of 80 years or above: </t>
    </r>
    <r>
      <rPr>
        <sz val="12"/>
        <color theme="1"/>
        <rFont val="Garamond"/>
        <family val="1"/>
      </rPr>
      <t>20% of the amount by which the Total Income exceeds ₹ 5,00,000; or</t>
    </r>
  </si>
  <si>
    <r>
      <rPr>
        <b/>
        <sz val="12"/>
        <color theme="1"/>
        <rFont val="Garamond"/>
        <family val="1"/>
      </rPr>
      <t>(a) For Pensioners of the age of 60 years or above but less than 80 years:</t>
    </r>
    <r>
      <rPr>
        <sz val="12"/>
        <color theme="1"/>
        <rFont val="Garamond"/>
        <family val="1"/>
      </rPr>
      <t xml:space="preserve"> ₹ 1,10,000 + 30% of the amount by which the Total Income exceeds ₹ 10,00,000; or</t>
    </r>
  </si>
  <si>
    <r>
      <rPr>
        <b/>
        <sz val="12"/>
        <color theme="1"/>
        <rFont val="Garamond"/>
        <family val="1"/>
      </rPr>
      <t xml:space="preserve">(b) For Pensioners of the age of 80 years or above: </t>
    </r>
    <r>
      <rPr>
        <sz val="12"/>
        <color theme="1"/>
        <rFont val="Garamond"/>
        <family val="1"/>
      </rPr>
      <t>₹ 1,00,000 + 30% of the amount by which the Total Income exceeds ₹ 10,00,000;</t>
    </r>
  </si>
  <si>
    <r>
      <rPr>
        <b/>
        <sz val="12"/>
        <color theme="1"/>
        <rFont val="Garamond"/>
        <family val="1"/>
      </rPr>
      <t xml:space="preserve">Requirement of furnishing copy of Pensioner’s PAN Card and necessary evidence / proof for claiming deduction(s): </t>
    </r>
    <r>
      <rPr>
        <sz val="12"/>
        <color theme="1"/>
        <rFont val="Garamond"/>
        <family val="1"/>
      </rPr>
      <t>Before submitting the above Form, Pensioners are requested to enclose a copy of their PAN Card and also provide the necessary evidence for claiming the exemption(s) / deduction(s) specified in Pt. V above. In case of lack of sufficient proof supporting the claimed exemption / deduction, the benefit of the said amount shall be denied to the Pensioner.</t>
    </r>
  </si>
  <si>
    <t>Tax deducted by other deductor(s) / advance tax or self-assessment tax paid by the Pensioner shall be considered only if the he / she furnishes requisite proof of deduction / payment.</t>
  </si>
  <si>
    <t>Family Pensioners are strictly directed not to furnish their Income Declaration Form and the same, if submitted, shall not be considered at all.</t>
  </si>
  <si>
    <r>
      <t xml:space="preserve">LTC / LTA Exemption under Section 10(5) of the IT Act: </t>
    </r>
    <r>
      <rPr>
        <b/>
        <sz val="12"/>
        <color theme="1"/>
        <rFont val="Garamond"/>
        <family val="1"/>
      </rPr>
      <t>Cost of Travel on the Shortest Route</t>
    </r>
  </si>
  <si>
    <t>Basic Salary [for the period during which the Rental Accomodation is occupied]</t>
  </si>
  <si>
    <t>Dearness Allowance [for the period during which the Rental Accomodation is occupied]</t>
  </si>
  <si>
    <t>Commission forming part of Salary as Fixed Percentage of Turnover of Employee [for the period during which the Rental Accomodation is occupied]</t>
  </si>
  <si>
    <t>Actual amount of HRA received</t>
  </si>
  <si>
    <t>Rent paid during the Financial Year 2019-20</t>
  </si>
  <si>
    <t>Month</t>
  </si>
  <si>
    <t>B</t>
  </si>
  <si>
    <t>Metro</t>
  </si>
  <si>
    <t>Non-Metro</t>
  </si>
  <si>
    <t xml:space="preserve">Computation of the amount of Exemption that can be claimed u/s 10(13A) in respect of House Rent Allowance under Rule 2A of the Income Tax Rules, 1962 for the Financial Year 2019-20 </t>
  </si>
  <si>
    <t>HRA Exemption u/s 10(13A)</t>
  </si>
  <si>
    <t>Total</t>
  </si>
  <si>
    <r>
      <t xml:space="preserve">Salary received from Other Employer </t>
    </r>
    <r>
      <rPr>
        <b/>
        <sz val="12"/>
        <color theme="1"/>
        <rFont val="Garamond"/>
        <family val="1"/>
      </rPr>
      <t>[Declaration in Form No. 12B needs to be furnished]</t>
    </r>
  </si>
  <si>
    <t>Taxable Salary: 16 ‒ 17 ‒ 18</t>
  </si>
  <si>
    <t>Metro / Non-Metro City</t>
  </si>
  <si>
    <r>
      <rPr>
        <b/>
        <sz val="12"/>
        <color theme="1"/>
        <rFont val="Garamond"/>
        <family val="1"/>
      </rPr>
      <t>Deduction under Section 80CCC of the IT Act:</t>
    </r>
    <r>
      <rPr>
        <sz val="12"/>
        <color theme="1"/>
        <rFont val="Garamond"/>
        <family val="1"/>
      </rPr>
      <t xml:space="preserve"> Premium paid for any Annuity Plan of LIC / Other Insurer in respect of Pension Fund </t>
    </r>
    <r>
      <rPr>
        <b/>
        <sz val="12"/>
        <color theme="1"/>
        <rFont val="Garamond"/>
        <family val="1"/>
      </rPr>
      <t>[restricted to a maximum of ₹ 1,50,000/-]</t>
    </r>
  </si>
  <si>
    <r>
      <rPr>
        <b/>
        <sz val="12"/>
        <color theme="1"/>
        <rFont val="Garamond"/>
        <family val="1"/>
      </rPr>
      <t xml:space="preserve">Deduction under Secton 80CCD(1B) of the IT Act: </t>
    </r>
    <r>
      <rPr>
        <sz val="12"/>
        <color theme="1"/>
        <rFont val="Garamond"/>
        <family val="1"/>
      </rPr>
      <t xml:space="preserve">Employee's Contribution to NPS / Atal Pension Yojana </t>
    </r>
    <r>
      <rPr>
        <b/>
        <sz val="12"/>
        <color theme="1"/>
        <rFont val="Garamond"/>
        <family val="1"/>
      </rPr>
      <t>[restricted to a maximum of ₹ 50,000/-] ‒ Refer Note 2</t>
    </r>
  </si>
  <si>
    <t>A</t>
  </si>
  <si>
    <t>C</t>
  </si>
  <si>
    <t>E</t>
  </si>
  <si>
    <t>F</t>
  </si>
  <si>
    <t>G</t>
  </si>
  <si>
    <t>H</t>
  </si>
  <si>
    <t>I</t>
  </si>
  <si>
    <t>J</t>
  </si>
  <si>
    <t>D</t>
  </si>
  <si>
    <t>Salary for the purpose of Sec. 10(13A): C + D + E</t>
  </si>
  <si>
    <t>Deduction u/s 80D for Medical Insurance &amp; Medical Expenses</t>
  </si>
  <si>
    <t>Self, Spouse &amp; Dependent Children</t>
  </si>
  <si>
    <t>Parents of the Individual [whether dependent or not]</t>
  </si>
  <si>
    <t>Health Insurance Premium paid for &amp; Maximum Tax Deduction Limits</t>
  </si>
  <si>
    <t>Scenario</t>
  </si>
  <si>
    <t>No one in the Family has attained 60 years of age</t>
  </si>
  <si>
    <t>The eldest member in the Family [self, spouse &amp; dependent children] is less than 60 years 
and 
the parents [either mother or father] are above 60 years of age</t>
  </si>
  <si>
    <t>The eldest member in the family [self, spouse &amp; dependent children] has attained 60 years of age and
the parents [either mother or father] are above 60 years of age</t>
  </si>
  <si>
    <t>Preventive Health Check-Up Expenditure incurred for self, spouse, dependent children, parents of the individual</t>
  </si>
  <si>
    <t>Total Deduction allowable u/s 80D</t>
  </si>
  <si>
    <t>Note 1</t>
  </si>
  <si>
    <t>Note 2</t>
  </si>
  <si>
    <t>Whether Cash Mode allowed?</t>
  </si>
  <si>
    <t>No</t>
  </si>
  <si>
    <t>Yes</t>
  </si>
  <si>
    <t>Nature of amount spent in Cells E7, D8 &amp; E8 can be towards Medical Expenditure as well.</t>
  </si>
  <si>
    <t>Note 3</t>
  </si>
  <si>
    <t>Premium / expenditure amount to be considered should be exclusive of GST levied by the Service Provider.</t>
  </si>
  <si>
    <t>Total Income: IV ‒ VI [cannot be negative]</t>
  </si>
  <si>
    <t>Relief under Section 89 of the IT Act [Format provided in Form No. 10E should be used by the Employee]</t>
  </si>
  <si>
    <t>Computation of Relief u/s 89 in case of Receipt of Arrears / Advance of Salary in terms of Rule 21A(2) of the Income Tax Rules, 1962</t>
  </si>
  <si>
    <t>Arrears of Salary received relating to prior previous years</t>
  </si>
  <si>
    <t>Assessee's Age</t>
  </si>
  <si>
    <t>VII.</t>
  </si>
  <si>
    <t>Rebate u/s 87A</t>
  </si>
  <si>
    <t>Net Tax</t>
  </si>
  <si>
    <t>Health &amp; Education Cess</t>
  </si>
  <si>
    <t>Tax on Item No. III</t>
  </si>
  <si>
    <t>Difference between VI &amp; VII</t>
  </si>
  <si>
    <t>Total Tax computed as per Column 7 of Table A below</t>
  </si>
  <si>
    <t>Table A: Computation of Tax on Arrears for earlier previous years</t>
  </si>
  <si>
    <t>2018-19</t>
  </si>
  <si>
    <t>2017-18</t>
  </si>
  <si>
    <t>2016-17</t>
  </si>
  <si>
    <t>2015-16</t>
  </si>
  <si>
    <t>Total Tax Payable on Item No. III</t>
  </si>
  <si>
    <t>Tax on Total Income [Item No. V] after Rebate u/s 87A, Surcharge &amp; Health and Education Cess</t>
  </si>
  <si>
    <t>Tax on Item No. V</t>
  </si>
  <si>
    <t>Total Tax Payable on Item No. V</t>
  </si>
  <si>
    <r>
      <t xml:space="preserve">Rebate u/s 87A </t>
    </r>
    <r>
      <rPr>
        <b/>
        <sz val="12"/>
        <color theme="1"/>
        <rFont val="Garamond"/>
        <family val="1"/>
      </rPr>
      <t>[available only if the Total Income in Pt. V above does not exceed (≤) ₹ 5,00,000/-]: Lower of Tax computed in Pt. VI(a) above or ₹ 12,500/-</t>
    </r>
  </si>
  <si>
    <t>Tax on Total Income [Item No. III] after Rebate u/s 87A, Surcharge &amp; Health and Education Cess</t>
  </si>
  <si>
    <r>
      <t xml:space="preserve">Total Income for the year </t>
    </r>
    <r>
      <rPr>
        <b/>
        <sz val="12"/>
        <color theme="1"/>
        <rFont val="Garamond"/>
        <family val="1"/>
      </rPr>
      <t>[excluding Arrears of Salary]</t>
    </r>
  </si>
  <si>
    <r>
      <t xml:space="preserve">Total Income for the year </t>
    </r>
    <r>
      <rPr>
        <b/>
        <sz val="12"/>
        <color theme="1"/>
        <rFont val="Garamond"/>
        <family val="1"/>
      </rPr>
      <t>[including Arrears of Salary]: III + IV</t>
    </r>
  </si>
  <si>
    <t>Employee Contribution to GPF</t>
  </si>
  <si>
    <t>Assessee's Date of Birth as on 31/03/2020</t>
  </si>
  <si>
    <r>
      <rPr>
        <b/>
        <i/>
        <sz val="11"/>
        <color theme="1"/>
        <rFont val="Garamond"/>
        <family val="1"/>
      </rPr>
      <t xml:space="preserve">N.B. </t>
    </r>
    <r>
      <rPr>
        <b/>
        <i/>
        <sz val="11"/>
        <color theme="1"/>
        <rFont val="Verdana"/>
        <family val="2"/>
      </rPr>
      <t>‒</t>
    </r>
    <r>
      <rPr>
        <i/>
        <sz val="11"/>
        <color theme="1"/>
        <rFont val="Garamond"/>
        <family val="1"/>
      </rPr>
      <t xml:space="preserve"> </t>
    </r>
    <r>
      <rPr>
        <b/>
        <i/>
        <sz val="11"/>
        <color theme="1"/>
        <rFont val="Garamond"/>
        <family val="1"/>
      </rPr>
      <t xml:space="preserve">Metro City </t>
    </r>
    <r>
      <rPr>
        <i/>
        <sz val="11"/>
        <color theme="1"/>
        <rFont val="Garamond"/>
        <family val="1"/>
      </rPr>
      <t xml:space="preserve">means </t>
    </r>
    <r>
      <rPr>
        <b/>
        <i/>
        <sz val="11"/>
        <color theme="1"/>
        <rFont val="Garamond"/>
        <family val="1"/>
      </rPr>
      <t>Delhi</t>
    </r>
    <r>
      <rPr>
        <i/>
        <sz val="11"/>
        <color theme="1"/>
        <rFont val="Garamond"/>
        <family val="1"/>
      </rPr>
      <t xml:space="preserve">, </t>
    </r>
    <r>
      <rPr>
        <b/>
        <i/>
        <sz val="11"/>
        <color theme="1"/>
        <rFont val="Garamond"/>
        <family val="1"/>
      </rPr>
      <t>Mumbai</t>
    </r>
    <r>
      <rPr>
        <i/>
        <sz val="11"/>
        <color theme="1"/>
        <rFont val="Garamond"/>
        <family val="1"/>
      </rPr>
      <t xml:space="preserve">, </t>
    </r>
    <r>
      <rPr>
        <b/>
        <i/>
        <sz val="11"/>
        <color theme="1"/>
        <rFont val="Garamond"/>
        <family val="1"/>
      </rPr>
      <t>Kolkata</t>
    </r>
    <r>
      <rPr>
        <i/>
        <sz val="11"/>
        <color theme="1"/>
        <rFont val="Garamond"/>
        <family val="1"/>
      </rPr>
      <t xml:space="preserve"> and </t>
    </r>
    <r>
      <rPr>
        <b/>
        <i/>
        <sz val="11"/>
        <color theme="1"/>
        <rFont val="Garamond"/>
        <family val="1"/>
      </rPr>
      <t>Chennai</t>
    </r>
    <r>
      <rPr>
        <i/>
        <sz val="11"/>
        <color theme="1"/>
        <rFont val="Garamond"/>
        <family val="1"/>
      </rPr>
      <t xml:space="preserve">. All other cities </t>
    </r>
    <r>
      <rPr>
        <b/>
        <i/>
        <u/>
        <sz val="11"/>
        <color theme="1"/>
        <rFont val="Garamond"/>
        <family val="1"/>
      </rPr>
      <t xml:space="preserve">(including Patna) </t>
    </r>
    <r>
      <rPr>
        <i/>
        <sz val="11"/>
        <color theme="1"/>
        <rFont val="Garamond"/>
        <family val="1"/>
      </rPr>
      <t>shall be treated as Non-Metro cities for the purpose of calculation of HRA Exemption u/s 10(13A).</t>
    </r>
  </si>
  <si>
    <t>Tax on Income in Column [5]</t>
  </si>
  <si>
    <t>Tax on Income in Column [3]</t>
  </si>
  <si>
    <t>FA 18</t>
  </si>
  <si>
    <t>FA 17</t>
  </si>
  <si>
    <t>FA 16</t>
  </si>
  <si>
    <t>FA 15</t>
  </si>
  <si>
    <t>Income Tax on Column [5]</t>
  </si>
  <si>
    <t>HEC / EC &amp; SHEC</t>
  </si>
  <si>
    <t>Income Tax on Column [3]</t>
  </si>
  <si>
    <t>HEC</t>
  </si>
  <si>
    <t>EC &amp; SHEC</t>
  </si>
  <si>
    <t>Relief u/s 89(1): VIII ‒ IX</t>
  </si>
  <si>
    <t>Previous Year
[1]</t>
  </si>
  <si>
    <t>Assessee's Age in the given Previous Year 
[2]</t>
  </si>
  <si>
    <r>
      <t xml:space="preserve">Total Income </t>
    </r>
    <r>
      <rPr>
        <b/>
        <i/>
        <u/>
        <sz val="12"/>
        <color theme="1"/>
        <rFont val="Garamond"/>
        <family val="1"/>
      </rPr>
      <t>excluding</t>
    </r>
    <r>
      <rPr>
        <b/>
        <sz val="12"/>
        <color theme="1"/>
        <rFont val="Garamond"/>
        <family val="1"/>
      </rPr>
      <t xml:space="preserve"> Arrears 
[3]</t>
    </r>
  </si>
  <si>
    <t>Arrears of Earlier Years 
[4]</t>
  </si>
  <si>
    <r>
      <t xml:space="preserve">Total Income </t>
    </r>
    <r>
      <rPr>
        <b/>
        <i/>
        <u/>
        <sz val="12"/>
        <color theme="1"/>
        <rFont val="Garamond"/>
        <family val="1"/>
      </rPr>
      <t>including</t>
    </r>
    <r>
      <rPr>
        <b/>
        <sz val="12"/>
        <color theme="1"/>
        <rFont val="Garamond"/>
        <family val="1"/>
      </rPr>
      <t xml:space="preserve"> Arrears 
[5]</t>
    </r>
  </si>
  <si>
    <t>Difference [8]: Column [6] ‒ Column [7]</t>
  </si>
  <si>
    <t xml:space="preserve">Computation of the amount of Deduction that can be claimed u/s 80GG in respect of Rent Paid for the Financial Year 2019-20 </t>
  </si>
  <si>
    <t>Gross Total Income</t>
  </si>
  <si>
    <t>Adjusted Total Income</t>
  </si>
  <si>
    <t>All Deductions other than Sec. 80GG</t>
  </si>
  <si>
    <t>Section</t>
  </si>
  <si>
    <t>80C, 80CCC &amp; 80CCD(1)</t>
  </si>
  <si>
    <t>80CCD(1B)</t>
  </si>
  <si>
    <t>80CCD(2)</t>
  </si>
  <si>
    <t>80D</t>
  </si>
  <si>
    <t>80DD</t>
  </si>
  <si>
    <t>80DDB</t>
  </si>
  <si>
    <t>80E</t>
  </si>
  <si>
    <t>80G</t>
  </si>
  <si>
    <t>80TTB</t>
  </si>
  <si>
    <t>80U</t>
  </si>
  <si>
    <t>Others</t>
  </si>
  <si>
    <t>Deduction admissible u/s 80GG</t>
  </si>
  <si>
    <t>Cell Colour</t>
  </si>
  <si>
    <t>Interpretation</t>
  </si>
  <si>
    <t>Cell not meant to take any data / formula / data validation.</t>
  </si>
  <si>
    <t>Manual Data needs to be fed in the Cell.</t>
  </si>
  <si>
    <t>Cell contains Data Validation Ruleset. Manual data outside the parameters set will be rejected.</t>
  </si>
  <si>
    <t>Cell contains formula / link and computes /fetches value on its own. No manual data needs to be entered.</t>
  </si>
  <si>
    <r>
      <t xml:space="preserve">Point of submission: The above form, duly filled in, shall be submitted by the Pensioner on or before 21/02/2020 with the office of the Accounts Officer of any Accounting Unit of BSPHCL or its Subsidiaries (irrespective of the place of drawing pension) and it shall be the duty of the concerned Accounts Officer of the recipient Accounting Unit to </t>
    </r>
    <r>
      <rPr>
        <b/>
        <sz val="12"/>
        <color theme="1"/>
        <rFont val="Verdana"/>
        <family val="2"/>
      </rPr>
      <t>‒</t>
    </r>
    <r>
      <rPr>
        <b/>
        <sz val="12"/>
        <color theme="1"/>
        <rFont val="Garamond"/>
        <family val="1"/>
      </rPr>
      <t xml:space="preserve">
(a) verify and certify the authenticity of the evidence submitted by the Pensioner for claiming the deduction; and
(b) thereafter, send only the above Form in electronic mode (without evidence) to the office of the Accounts Officer [Terminal Benefit], BSPHCL at </t>
    </r>
    <r>
      <rPr>
        <b/>
        <u/>
        <sz val="12"/>
        <color rgb="FF00B0F0"/>
        <rFont val="Garamond"/>
        <family val="1"/>
      </rPr>
      <t>aotbbsphcl@gmail.com</t>
    </r>
    <r>
      <rPr>
        <b/>
        <sz val="12"/>
        <color theme="1"/>
        <rFont val="Garamond"/>
        <family val="1"/>
      </rPr>
      <t xml:space="preserve"> on a day-to-day basis.</t>
    </r>
  </si>
  <si>
    <t>Maximum Cap (₹ 5,000 per month)</t>
  </si>
  <si>
    <t>XVIII.</t>
  </si>
  <si>
    <t xml:space="preserve">Basic Exemption Limit applicable to the Employee </t>
  </si>
  <si>
    <t>Aggregate of Agricultural Income &amp; Total Income</t>
  </si>
  <si>
    <t>Tax on Pt. XIII above</t>
  </si>
  <si>
    <t>Aggregate of Agricultural Income &amp; Basic Exemption Limit</t>
  </si>
  <si>
    <t xml:space="preserve">XVII. </t>
  </si>
  <si>
    <r>
      <t xml:space="preserve">Tax Payable after allowing Rebate for Agricultural Income: Pt. XIV </t>
    </r>
    <r>
      <rPr>
        <b/>
        <sz val="12"/>
        <color theme="1"/>
        <rFont val="Verdana"/>
        <family val="2"/>
      </rPr>
      <t>‒</t>
    </r>
    <r>
      <rPr>
        <b/>
        <sz val="12"/>
        <color theme="1"/>
        <rFont val="Garamond"/>
        <family val="1"/>
      </rPr>
      <t xml:space="preserve"> Pt. XVI [subject to a maximum of Net Income Tax payable calculated in Pt. X above]</t>
    </r>
  </si>
  <si>
    <t>Health &amp; Education Cess: 4% of XVII</t>
  </si>
  <si>
    <t>Agricultural Income [exceeding ₹ 5,000/-]</t>
  </si>
  <si>
    <t>XIX.</t>
  </si>
  <si>
    <t>XX.</t>
  </si>
  <si>
    <t>XXI.</t>
  </si>
  <si>
    <t>XXII.</t>
  </si>
  <si>
    <t>XXIII.</t>
  </si>
  <si>
    <t>XXIV.</t>
  </si>
  <si>
    <t>Total tax payable: XVII + XVIII</t>
  </si>
  <si>
    <t>Net tax payable after relief: XIX ‒ XX</t>
  </si>
  <si>
    <r>
      <t xml:space="preserve">Balance Income tax deductible by BSPHCL for F.Y. 2019-20: XXI </t>
    </r>
    <r>
      <rPr>
        <b/>
        <sz val="12"/>
        <color theme="1"/>
        <rFont val="Verdana"/>
        <family val="2"/>
      </rPr>
      <t>‒</t>
    </r>
    <r>
      <rPr>
        <b/>
        <sz val="12"/>
        <color theme="1"/>
        <rFont val="Garamond"/>
        <family val="1"/>
      </rPr>
      <t xml:space="preserve"> XXII </t>
    </r>
    <r>
      <rPr>
        <b/>
        <sz val="12"/>
        <color theme="1"/>
        <rFont val="Verdana"/>
        <family val="2"/>
      </rPr>
      <t>‒</t>
    </r>
    <r>
      <rPr>
        <b/>
        <sz val="12"/>
        <color theme="1"/>
        <rFont val="Garamond"/>
        <family val="1"/>
      </rPr>
      <t xml:space="preserve"> XXIII</t>
    </r>
  </si>
  <si>
    <t>Rebate for Agricultural Income in terms of Section 2(2) of the Finance Act (No.2), 2019 upon partial integration of agricultural income: Tax on Pt. XV</t>
  </si>
  <si>
    <t>Basic Exemption Limit applicable to the Pensioner</t>
  </si>
  <si>
    <t>Relief under Section 89(1) of the IT Act [Format provided in Form No. 10E should be used by the Pensioner]</t>
  </si>
  <si>
    <t>Basic Salary</t>
  </si>
  <si>
    <t>CCC</t>
  </si>
  <si>
    <t>Grade Pay</t>
  </si>
  <si>
    <t>Total Basic Salary</t>
  </si>
  <si>
    <t>Medical Reimbursement</t>
  </si>
  <si>
    <t>Electricity Bill Reimbursement</t>
  </si>
  <si>
    <t>Leave Travel Concession ['LTC'] of Assistance ['LTA']</t>
  </si>
  <si>
    <t>Salary received from Other Employer</t>
  </si>
  <si>
    <t xml:space="preserve">Employer Contribution to NPS </t>
  </si>
  <si>
    <t>MONTHLY SALARY FEEDER</t>
  </si>
  <si>
    <t>MONTHLY PENSION FEEDER</t>
  </si>
  <si>
    <t xml:space="preserve">Salary received under Contract Remuneration </t>
  </si>
  <si>
    <t>Other Employer Salary</t>
  </si>
  <si>
    <t>Aggregate of Contract Salary &amp; Other Employer Salary</t>
  </si>
  <si>
    <t>Computer Literacy Allowance</t>
  </si>
  <si>
    <t xml:space="preserve">Cash Handling Allowance </t>
  </si>
  <si>
    <t>Honorarium</t>
  </si>
  <si>
    <t>Tablet Maintenance</t>
  </si>
  <si>
    <t>SIM Maintenance</t>
  </si>
  <si>
    <t xml:space="preserve">Others </t>
  </si>
  <si>
    <t>[C]</t>
  </si>
  <si>
    <t>[D]</t>
  </si>
  <si>
    <t>[E]</t>
  </si>
  <si>
    <t>[F]</t>
  </si>
  <si>
    <t>[G]</t>
  </si>
  <si>
    <t>[H]</t>
  </si>
  <si>
    <t>[I]</t>
  </si>
  <si>
    <t>[J]</t>
  </si>
  <si>
    <t>[K]</t>
  </si>
  <si>
    <t>[L]</t>
  </si>
  <si>
    <t>[M]</t>
  </si>
  <si>
    <t>[N]</t>
  </si>
  <si>
    <t>[O</t>
  </si>
  <si>
    <t>[P]</t>
  </si>
  <si>
    <t>[Q]</t>
  </si>
  <si>
    <t>[R]</t>
  </si>
  <si>
    <t>[S]</t>
  </si>
  <si>
    <t>[T]</t>
  </si>
  <si>
    <t>[U]</t>
  </si>
  <si>
    <t>[V]</t>
  </si>
  <si>
    <t>[W]</t>
  </si>
  <si>
    <t>Total Miscellaneous Pay: K + L + M + N + O + P</t>
  </si>
  <si>
    <t>[G] = E + F</t>
  </si>
  <si>
    <t>RAMDEO YADAV</t>
  </si>
  <si>
    <t>P06172</t>
  </si>
  <si>
    <t>AAZPY9221G</t>
  </si>
  <si>
    <t>Sub-total of 34, 35 &amp; 36: Maximum permissible deduction under Sections 80C, 80CCC &amp; 80CCD(1) of the IT Act [the aggregate amount of deductions under these three sections cannot exceed (≤) ₹ 1,50,000/- in any case]: Lower of 34 + 35 + 36 or ₹ 1,50,000/-</t>
  </si>
  <si>
    <t>Gross Income Tax</t>
  </si>
  <si>
    <r>
      <t>For Pensioners including</t>
    </r>
    <r>
      <rPr>
        <b/>
        <u val="double"/>
        <sz val="12"/>
        <color theme="1"/>
        <rFont val="Garamond"/>
        <family val="1"/>
      </rPr>
      <t xml:space="preserve"> those under Contract Remuneration</t>
    </r>
  </si>
  <si>
    <r>
      <rPr>
        <b/>
        <sz val="12"/>
        <color theme="1"/>
        <rFont val="Garamond"/>
        <family val="1"/>
      </rPr>
      <t>Gross Pension:</t>
    </r>
    <r>
      <rPr>
        <sz val="12"/>
        <color theme="1"/>
        <rFont val="Garamond"/>
        <family val="1"/>
      </rPr>
      <t xml:space="preserve"> 1 + 2 + 3</t>
    </r>
  </si>
  <si>
    <t>Taxable Pension: 4 ‒ 5 ‒ 6</t>
  </si>
  <si>
    <t>Net Annual Value: 8 ‒ 9</t>
  </si>
  <si>
    <t>Standard Deduction: 30% of 10</t>
  </si>
  <si>
    <t>Taxable Income from House Property: 10 ‒ 11 ‒ 12</t>
  </si>
  <si>
    <t>Taxable Other Income: 14 + 15 + 16</t>
  </si>
  <si>
    <t>Gross Total Income: 7 + 13 + 17</t>
  </si>
  <si>
    <r>
      <rPr>
        <b/>
        <sz val="12"/>
        <rFont val="Garamond"/>
        <family val="1"/>
      </rPr>
      <t xml:space="preserve">Deduction under Section 80D of the IT Act: </t>
    </r>
    <r>
      <rPr>
        <sz val="12"/>
        <rFont val="Garamond"/>
        <family val="1"/>
      </rPr>
      <t xml:space="preserve">Amount paid for Medical Insurance Premium, Medical Expenditure, Preventive Health Check-Up for self / family (spouse, dependent childrent) / parents for the F.Y. 2020-21 </t>
    </r>
    <r>
      <rPr>
        <b/>
        <sz val="12"/>
        <rFont val="Garamond"/>
        <family val="1"/>
      </rPr>
      <t>[restricted to ₹ 25,000/- / ₹ 50,000/- / ₹ 75,000/-, depending upon the insured person's age]</t>
    </r>
  </si>
  <si>
    <t>Gross Total Deductions under Chapter VI-A of the IT Act: 21 + 22 + 23 + 24 + 25 + 26 + 27 + 28 + 29 + 30 + 31 + 32</t>
  </si>
  <si>
    <r>
      <t xml:space="preserve">Gross Annual Value </t>
    </r>
    <r>
      <rPr>
        <b/>
        <sz val="12"/>
        <color theme="1"/>
        <rFont val="Garamond"/>
        <family val="1"/>
      </rPr>
      <t>[to the extent such property is held in the name of the Pensioner]</t>
    </r>
  </si>
  <si>
    <r>
      <rPr>
        <b/>
        <sz val="12"/>
        <color theme="1"/>
        <rFont val="Garamond"/>
        <family val="1"/>
      </rPr>
      <t xml:space="preserve">Deduction under Section 80CCD(1) of the IT Act: </t>
    </r>
    <r>
      <rPr>
        <sz val="12"/>
        <color theme="1"/>
        <rFont val="Garamond"/>
        <family val="1"/>
      </rPr>
      <t xml:space="preserve">Pensioner's Contribution to NPS / Atal Pension Yojana </t>
    </r>
    <r>
      <rPr>
        <b/>
        <sz val="12"/>
        <color theme="1"/>
        <rFont val="Garamond"/>
        <family val="1"/>
      </rPr>
      <t>[restricted to a maximum of 10% of Basic Salary + Dearness Allowance mentioned at Pts. 1 &amp; 2 above]</t>
    </r>
  </si>
  <si>
    <t>Taxation Scheme opted by the Pensioner: Regular [IX] or New [X]</t>
  </si>
  <si>
    <t>Self Income Declaration Form for Financial Year 2020-21 / Assessment Year 2021-22</t>
  </si>
  <si>
    <t>Any Other Income:</t>
  </si>
  <si>
    <t>Total Income under Old Scheme: IV ‒ VI [Refer Pt. IX below]</t>
  </si>
  <si>
    <r>
      <rPr>
        <b/>
        <sz val="12"/>
        <color theme="1"/>
        <rFont val="Garamond"/>
        <family val="1"/>
      </rPr>
      <t xml:space="preserve">Where the Adjusted Total Income does not exceed [≤] ₹ 2,50,000: </t>
    </r>
    <r>
      <rPr>
        <sz val="12"/>
        <color theme="1"/>
        <rFont val="Garamond"/>
        <family val="1"/>
      </rPr>
      <t>NIL; or</t>
    </r>
  </si>
  <si>
    <r>
      <rPr>
        <b/>
        <sz val="12"/>
        <color theme="1"/>
        <rFont val="Garamond"/>
        <family val="1"/>
      </rPr>
      <t xml:space="preserve">Where the Adjusted Total Income exceeds [&gt;] ₹ 2,50,000 but does not exceed [≤] ₹ 5,00,000: </t>
    </r>
    <r>
      <rPr>
        <sz val="12"/>
        <color theme="1"/>
        <rFont val="Garamond"/>
        <family val="1"/>
      </rPr>
      <t>5% of the amount of adjusted total income exceeding ₹  2,50,000; or</t>
    </r>
  </si>
  <si>
    <r>
      <rPr>
        <b/>
        <sz val="12"/>
        <color theme="1"/>
        <rFont val="Garamond"/>
        <family val="1"/>
      </rPr>
      <t xml:space="preserve">Where the Adjusted Total Income exceeds [&gt;] ₹ 5,00,000 but does not exceed [≤] ₹ 7,50,000: </t>
    </r>
    <r>
      <rPr>
        <sz val="12"/>
        <color theme="1"/>
        <rFont val="Garamond"/>
        <family val="1"/>
      </rPr>
      <t>₹ 12,500 + 10% of the amount by which the adjusted total income exceeds ₹ 5,00,000; or</t>
    </r>
  </si>
  <si>
    <r>
      <rPr>
        <b/>
        <sz val="12"/>
        <color theme="1"/>
        <rFont val="Garamond"/>
        <family val="1"/>
      </rPr>
      <t xml:space="preserve">Where the Adjusted Total Income exceeds [&gt;] ₹ 7,50,000 but does not exceed [≤] ₹ 10,00,000: </t>
    </r>
    <r>
      <rPr>
        <sz val="12"/>
        <color theme="1"/>
        <rFont val="Garamond"/>
        <family val="1"/>
      </rPr>
      <t>₹ 37,500 + 15% of the amount by which the adjusted total income exceeds ₹ 7,50,000; or</t>
    </r>
  </si>
  <si>
    <r>
      <rPr>
        <b/>
        <sz val="12"/>
        <color theme="1"/>
        <rFont val="Garamond"/>
        <family val="1"/>
      </rPr>
      <t xml:space="preserve">Where the Adjusted Total Income exceeds [&gt;] ₹ 10,00,000 but does not exceed [≤] ₹ 12,50,000: </t>
    </r>
    <r>
      <rPr>
        <sz val="12"/>
        <color theme="1"/>
        <rFont val="Garamond"/>
        <family val="1"/>
      </rPr>
      <t>₹ 75,000 + 20% of the amount by which the adjusted total income exceeds ₹ 10,00,000; or</t>
    </r>
  </si>
  <si>
    <r>
      <rPr>
        <b/>
        <sz val="12"/>
        <color theme="1"/>
        <rFont val="Garamond"/>
        <family val="1"/>
      </rPr>
      <t xml:space="preserve">Where the Adjusted Total Income exceeds [&gt;] ₹ 12,50,000 but does not exceed [≤] ₹ 15,00,000: </t>
    </r>
    <r>
      <rPr>
        <sz val="12"/>
        <color theme="1"/>
        <rFont val="Garamond"/>
        <family val="1"/>
      </rPr>
      <t>₹ 1,25,500 + 25% of the amount by which the adjusted total income exceeds ₹ 12,50,000; or</t>
    </r>
  </si>
  <si>
    <t>Total Income to be considered as per the Taxation Scheme opted by the Employee under Pt. XI above</t>
  </si>
  <si>
    <r>
      <t xml:space="preserve">Relief under Section 89 of the IT Act </t>
    </r>
    <r>
      <rPr>
        <b/>
        <sz val="12"/>
        <color rgb="FF7030A0"/>
        <rFont val="Garamond"/>
        <family val="1"/>
      </rPr>
      <t>[Attach Form 10E]</t>
    </r>
  </si>
  <si>
    <r>
      <t xml:space="preserve">Tax already deducted at source by Other Deductor(s) during the F.Y. 2020-21 </t>
    </r>
    <r>
      <rPr>
        <b/>
        <sz val="12"/>
        <color rgb="FF7030A0"/>
        <rFont val="Garamond"/>
        <family val="1"/>
      </rPr>
      <t>[Attach Proof]</t>
    </r>
  </si>
  <si>
    <r>
      <t xml:space="preserve">Tax on Total Income under OLD SCHEME [either 33 or 34 or 35(a) or 35(b) or 36(a) or 36(b), depending upon the amount of Total Income of the Pensioner in Pt. VII above as well as his / her age as on 01/04/2021] </t>
    </r>
    <r>
      <rPr>
        <b/>
        <sz val="12"/>
        <color theme="1"/>
        <rFont val="Verdana"/>
        <family val="2"/>
      </rPr>
      <t>‒</t>
    </r>
  </si>
  <si>
    <r>
      <t xml:space="preserve">Tax on Adjusted Total Income in case the Pensioner opts for the NEW SCHEME under Section 115BAC of the IT Act [either 37 or 38 or 39 or 40 or 41 or 42 or 43, depending upon the amount of Adjusted Total Income of the Pensioner] </t>
    </r>
    <r>
      <rPr>
        <b/>
        <sz val="12"/>
        <color theme="1"/>
        <rFont val="Verdana"/>
        <family val="2"/>
      </rPr>
      <t>‒</t>
    </r>
  </si>
  <si>
    <r>
      <rPr>
        <b/>
        <sz val="12"/>
        <color theme="1"/>
        <rFont val="Garamond"/>
        <family val="1"/>
      </rPr>
      <t xml:space="preserve">Where the Adjusted Total Income exceeds [&gt;] ₹ 15,00,000: </t>
    </r>
    <r>
      <rPr>
        <sz val="12"/>
        <color theme="1"/>
        <rFont val="Garamond"/>
        <family val="1"/>
      </rPr>
      <t>₹ 1,87,500 + 30% of the amount by which the adjusted total income exceeds ₹ 15,00,000.</t>
    </r>
  </si>
  <si>
    <r>
      <rPr>
        <b/>
        <sz val="12"/>
        <color theme="1"/>
        <rFont val="Garamond"/>
        <family val="1"/>
      </rPr>
      <t xml:space="preserve">Rebate under Section 87A of the IT Act [available only if the Total Income / Adjusted Total Income in Pt. VII / Pt. VIII above does not exceed (≤) ₹ 5,00,000/-]: </t>
    </r>
    <r>
      <rPr>
        <sz val="12"/>
        <color theme="1"/>
        <rFont val="Garamond"/>
        <family val="1"/>
      </rPr>
      <t>Lower of Gross Income Tax in Pt. XIII above or ₹ 12,500/-</t>
    </r>
  </si>
  <si>
    <r>
      <t xml:space="preserve">Surcharge, if applicable </t>
    </r>
    <r>
      <rPr>
        <sz val="12"/>
        <color theme="1"/>
        <rFont val="Garamond"/>
        <family val="1"/>
      </rPr>
      <t>[to be added only if the Total Income / Adjusted Total Income in Pt. VII / Pt. VIII above exceeds (&gt;) ₹ 50,00,000/-]</t>
    </r>
    <r>
      <rPr>
        <b/>
        <sz val="12"/>
        <color theme="1"/>
        <rFont val="Garamond"/>
        <family val="1"/>
      </rPr>
      <t xml:space="preserve"> </t>
    </r>
    <r>
      <rPr>
        <b/>
        <sz val="12"/>
        <color rgb="FF7030A0"/>
        <rFont val="Garamond"/>
        <family val="1"/>
      </rPr>
      <t>after adjusting Marginal Relief, if any</t>
    </r>
  </si>
  <si>
    <t>Income Tax after Rebate &amp; Surcharge: XIII + XIV − XV</t>
  </si>
  <si>
    <r>
      <t xml:space="preserve">Health &amp; Education Cess: </t>
    </r>
    <r>
      <rPr>
        <sz val="12"/>
        <color theme="1"/>
        <rFont val="Garamond"/>
        <family val="1"/>
      </rPr>
      <t>4% of XVI</t>
    </r>
  </si>
  <si>
    <t>Net Income Tax Payable after Relief: XVIII ‒ XIX</t>
  </si>
  <si>
    <r>
      <t xml:space="preserve">Income Tax after Rebate, Surcharge &amp; Cess: </t>
    </r>
    <r>
      <rPr>
        <sz val="12"/>
        <color theme="1"/>
        <rFont val="Garamond"/>
        <family val="1"/>
      </rPr>
      <t>XVI + XVII</t>
    </r>
  </si>
  <si>
    <r>
      <t xml:space="preserve">Advance tax / self-assessment tax already paid by the Pensioner </t>
    </r>
    <r>
      <rPr>
        <b/>
        <sz val="12"/>
        <color rgb="FF7030A0"/>
        <rFont val="Garamond"/>
        <family val="1"/>
      </rPr>
      <t>[Attach Payment Proof]</t>
    </r>
  </si>
  <si>
    <t xml:space="preserve">Tax already deducted at source by BSPHCL during the F.Y. 2020-21 </t>
  </si>
  <si>
    <r>
      <rPr>
        <b/>
        <sz val="12"/>
        <color rgb="FFC00000"/>
        <rFont val="Garamond"/>
        <family val="1"/>
      </rPr>
      <t>Point of submission:</t>
    </r>
    <r>
      <rPr>
        <b/>
        <sz val="12"/>
        <color theme="1"/>
        <rFont val="Garamond"/>
        <family val="1"/>
      </rPr>
      <t xml:space="preserve"> The above form, duly filled in, shall be submitted by the Pensioner on or before 21/02/2021 with the office of the Accounts Officer of any Accounting Unit of BSPHCL or its Subsidiaries [irrespective of the place of drawing pension] and it shall be the duty of the concerned Accounts Officer of the recipient accounting unit to −
(a) verify and certify the authenticity of the evidence(s) submitted by the Pensioner for claiming different exemption(s)/deduction(s); and
(b) thereafter, send only the above Form in electronic mode [without evidence(s)] to the office of the Accounts Officer [Terminal Benefit], BSPHCL at </t>
    </r>
    <r>
      <rPr>
        <b/>
        <sz val="12"/>
        <color rgb="FFC00000"/>
        <rFont val="Garamond"/>
        <family val="1"/>
      </rPr>
      <t>aotbbsphcl@gmail.com</t>
    </r>
    <r>
      <rPr>
        <b/>
        <sz val="12"/>
        <color theme="1"/>
        <rFont val="Garamond"/>
        <family val="1"/>
      </rPr>
      <t xml:space="preserve"> on day-to-day basis.</t>
    </r>
  </si>
  <si>
    <r>
      <rPr>
        <b/>
        <sz val="12"/>
        <color theme="1"/>
        <rFont val="Garamond"/>
        <family val="1"/>
      </rPr>
      <t xml:space="preserve">Deduction under Section 80GG of the IT Act: </t>
    </r>
    <r>
      <rPr>
        <sz val="12"/>
        <color theme="1"/>
        <rFont val="Garamond"/>
        <family val="1"/>
      </rPr>
      <t xml:space="preserve">Rent paid for residential accomodation occupied by the Pensioner, if any </t>
    </r>
    <r>
      <rPr>
        <b/>
        <sz val="12"/>
        <color theme="1"/>
        <rFont val="Garamond"/>
        <family val="1"/>
      </rPr>
      <t xml:space="preserve">[restricted to a maximum of ₹ 5,000/- per month] </t>
    </r>
    <r>
      <rPr>
        <b/>
        <sz val="12"/>
        <color rgb="FF7030A0"/>
        <rFont val="Garamond"/>
        <family val="1"/>
      </rPr>
      <t>− Attach Form 10BA</t>
    </r>
  </si>
  <si>
    <t>Subscription to any approved Fixed Deposit / NSC</t>
  </si>
  <si>
    <t>Contribution to Approved Mutual Funds / ELSS</t>
  </si>
  <si>
    <t>v_AL</t>
  </si>
  <si>
    <r>
      <rPr>
        <b/>
        <sz val="12"/>
        <color theme="1"/>
        <rFont val="Garamond"/>
        <family val="1"/>
      </rPr>
      <t xml:space="preserve">Deduction under Section 80U of the IT Act: </t>
    </r>
    <r>
      <rPr>
        <sz val="12"/>
        <color theme="1"/>
        <rFont val="Garamond"/>
        <family val="1"/>
      </rPr>
      <t xml:space="preserve">Pensioner suffering from disability </t>
    </r>
    <r>
      <rPr>
        <b/>
        <sz val="12"/>
        <color theme="1"/>
        <rFont val="Garamond"/>
        <family val="1"/>
      </rPr>
      <t xml:space="preserve">[Fixed deduction amounting to ₹ 75,000/- in case the disability is 40% or more or ₹ 1,25,000/- in case the disability is 80% or more] ‒ </t>
    </r>
    <r>
      <rPr>
        <b/>
        <sz val="12"/>
        <color rgb="FF7030A0"/>
        <rFont val="Garamond"/>
        <family val="1"/>
      </rPr>
      <t>Attach Form 10-IA</t>
    </r>
  </si>
  <si>
    <r>
      <rPr>
        <b/>
        <sz val="12"/>
        <color theme="1"/>
        <rFont val="Garamond"/>
        <family val="1"/>
      </rPr>
      <t>Deduction under Section 80DD of the IT Act:</t>
    </r>
    <r>
      <rPr>
        <sz val="12"/>
        <color theme="1"/>
        <rFont val="Garamond"/>
        <family val="1"/>
      </rPr>
      <t xml:space="preserve"> Amount paid for maintenance including medical treatment of a disabled dependent </t>
    </r>
    <r>
      <rPr>
        <b/>
        <sz val="12"/>
        <color theme="1"/>
        <rFont val="Garamond"/>
        <family val="1"/>
      </rPr>
      <t xml:space="preserve">[Fixed deduction, irrespective of the actual exenditure incurred amounting to ₹ 75,000/- in case the disability is 40% or more or ₹ 1,25,000/- in case the disability is 80% or more] ‒ </t>
    </r>
    <r>
      <rPr>
        <b/>
        <sz val="12"/>
        <color rgb="FF7030A0"/>
        <rFont val="Garamond"/>
        <family val="1"/>
      </rPr>
      <t>Attach Form 10-IA</t>
    </r>
  </si>
  <si>
    <t>Adjusted Total Income to be considered in case the Assessee opts for New Scheme: VII + 5 + 6 +VI + 12 − 23 [Refer Pt. X below]</t>
  </si>
  <si>
    <r>
      <t xml:space="preserve">Balance Income Tax deductible by BSPHCL for F.Y. 2020-21: XX ‒ XXI ‒ XXII − XXIII </t>
    </r>
    <r>
      <rPr>
        <b/>
        <sz val="12"/>
        <color rgb="FF7030A0"/>
        <rFont val="Garamond"/>
        <family val="1"/>
      </rPr>
      <t>[after upper rounding-off to avoid short deduction]</t>
    </r>
  </si>
  <si>
    <r>
      <t xml:space="preserve">Age </t>
    </r>
    <r>
      <rPr>
        <b/>
        <sz val="12"/>
        <color rgb="FF7030A0"/>
        <rFont val="Garamond"/>
        <family val="1"/>
      </rPr>
      <t>[in years]</t>
    </r>
  </si>
  <si>
    <r>
      <t xml:space="preserve">DoB as per PAN </t>
    </r>
    <r>
      <rPr>
        <b/>
        <sz val="12"/>
        <color rgb="FF7030A0"/>
        <rFont val="Garamond"/>
        <family val="1"/>
      </rPr>
      <t>[in DD/MM/YYYY 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</si>
</sst>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28" x14ac:knownFonts="1">
    <font>
      <sz val="11"/>
      <color theme="1"/>
      <name val="Calibri"/>
      <family val="2"/>
      <scheme val="minor"/>
    </font>
    <font>
      <sz val="12"/>
      <color theme="1"/>
      <name val="Garamond"/>
      <family val="1"/>
    </font>
    <font>
      <sz val="12"/>
      <color theme="1"/>
      <name val="Verdana"/>
      <family val="2"/>
    </font>
    <font>
      <b/>
      <i/>
      <sz val="12"/>
      <color theme="1"/>
      <name val="Garamond"/>
      <family val="1"/>
    </font>
    <font>
      <b/>
      <i/>
      <u/>
      <sz val="12"/>
      <color theme="1"/>
      <name val="Garamond"/>
      <family val="1"/>
    </font>
    <font>
      <b/>
      <i/>
      <sz val="12"/>
      <color theme="1"/>
      <name val="Verdana"/>
      <family val="2"/>
    </font>
    <font>
      <b/>
      <i/>
      <u/>
      <sz val="12"/>
      <color theme="1"/>
      <name val="Verdana"/>
      <family val="2"/>
    </font>
    <font>
      <b/>
      <sz val="12"/>
      <color theme="1"/>
      <name val="Garamond"/>
      <family val="1"/>
    </font>
    <font>
      <b/>
      <sz val="12"/>
      <color theme="1"/>
      <name val="Verdana"/>
      <family val="2"/>
    </font>
    <font>
      <b/>
      <sz val="14"/>
      <color theme="1"/>
      <name val="Garamond"/>
      <family val="1"/>
    </font>
    <font>
      <b/>
      <u val="double"/>
      <sz val="12"/>
      <color theme="1"/>
      <name val="Garamond"/>
      <family val="1"/>
    </font>
    <font>
      <sz val="11"/>
      <color theme="1"/>
      <name val="Calibri"/>
      <family val="2"/>
      <scheme val="minor"/>
    </font>
    <font>
      <sz val="11"/>
      <color theme="1"/>
      <name val="Garamond"/>
      <family val="1"/>
    </font>
    <font>
      <b/>
      <sz val="11"/>
      <color theme="1"/>
      <name val="Garamond"/>
      <family val="1"/>
    </font>
    <font>
      <i/>
      <sz val="11"/>
      <color theme="1"/>
      <name val="Garamond"/>
      <family val="1"/>
    </font>
    <font>
      <b/>
      <i/>
      <sz val="11"/>
      <color theme="1"/>
      <name val="Garamond"/>
      <family val="1"/>
    </font>
    <font>
      <b/>
      <i/>
      <sz val="11"/>
      <color theme="1"/>
      <name val="Verdana"/>
      <family val="2"/>
    </font>
    <font>
      <sz val="9"/>
      <color indexed="81"/>
      <name val="Tahoma"/>
      <family val="2"/>
    </font>
    <font>
      <b/>
      <sz val="9"/>
      <color indexed="81"/>
      <name val="Tahoma"/>
      <family val="2"/>
    </font>
    <font>
      <sz val="11"/>
      <color theme="0" tint="-4.9989318521683403E-2"/>
      <name val="Garamond"/>
      <family val="1"/>
    </font>
    <font>
      <b/>
      <i/>
      <u/>
      <sz val="11"/>
      <color theme="1"/>
      <name val="Garamond"/>
      <family val="1"/>
    </font>
    <font>
      <b/>
      <u/>
      <sz val="12"/>
      <color rgb="FF00B0F0"/>
      <name val="Garamond"/>
      <family val="1"/>
    </font>
    <font>
      <sz val="12"/>
      <name val="Garamond"/>
      <family val="1"/>
    </font>
    <font>
      <b/>
      <sz val="12"/>
      <name val="Garamond"/>
      <family val="1"/>
    </font>
    <font>
      <b/>
      <sz val="12"/>
      <color rgb="FF000000"/>
      <name val="Garamond"/>
      <family val="1"/>
    </font>
    <font>
      <b/>
      <sz val="12"/>
      <color rgb="FF7030A0"/>
      <name val="Garamond"/>
      <family val="1"/>
    </font>
    <font>
      <b/>
      <sz val="12"/>
      <color rgb="FFC00000"/>
      <name val="Garamond"/>
      <family val="1"/>
    </font>
    <font>
      <sz val="8"/>
      <color theme="1"/>
      <name val="Garamond"/>
      <family val="1"/>
    </font>
  </fonts>
  <fills count="18">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5" tint="0.39997558519241921"/>
        <bgColor indexed="64"/>
      </patternFill>
    </fill>
    <fill>
      <patternFill patternType="solid">
        <fgColor rgb="FF03EDD7"/>
        <bgColor indexed="64"/>
      </patternFill>
    </fill>
    <fill>
      <patternFill patternType="solid">
        <fgColor rgb="FF73F783"/>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CC"/>
        <bgColor indexed="64"/>
      </patternFill>
    </fill>
    <fill>
      <patternFill patternType="solid">
        <fgColor rgb="FF66CCFF"/>
        <bgColor indexed="64"/>
      </patternFill>
    </fill>
    <fill>
      <patternFill patternType="solid">
        <fgColor rgb="FF66FFFF"/>
        <bgColor indexed="64"/>
      </patternFill>
    </fill>
    <fill>
      <patternFill patternType="solid">
        <fgColor theme="0"/>
        <bgColor indexed="64"/>
      </patternFill>
    </fill>
    <fill>
      <patternFill patternType="solid">
        <fgColor rgb="FFFFFFCC"/>
        <bgColor rgb="FFFFFFCC"/>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11" fillId="0" borderId="0" applyFont="0" applyFill="0" applyBorder="0" applyAlignment="0" applyProtection="0"/>
  </cellStyleXfs>
  <cellXfs count="406">
    <xf numFmtId="0" fontId="0" fillId="0" borderId="0" xfId="0"/>
    <xf numFmtId="0" fontId="1" fillId="0" borderId="0" xfId="0" applyFont="1"/>
    <xf numFmtId="0" fontId="1" fillId="0" borderId="0" xfId="0" applyFont="1" applyAlignment="1">
      <alignment horizontal="center"/>
    </xf>
    <xf numFmtId="0" fontId="1" fillId="0" borderId="0" xfId="0" applyFont="1" applyAlignment="1"/>
    <xf numFmtId="0" fontId="1" fillId="0" borderId="0" xfId="0" applyFont="1" applyAlignment="1">
      <alignment horizontal="center" vertical="top"/>
    </xf>
    <xf numFmtId="0" fontId="1" fillId="0" borderId="0" xfId="0" applyFont="1" applyAlignment="1">
      <alignment vertical="top"/>
    </xf>
    <xf numFmtId="0" fontId="7" fillId="0" borderId="0" xfId="0" applyFont="1"/>
    <xf numFmtId="0" fontId="1" fillId="0" borderId="0" xfId="0" applyFont="1" applyAlignment="1">
      <alignment horizontal="left" vertical="top" wrapText="1"/>
    </xf>
    <xf numFmtId="0" fontId="7" fillId="0" borderId="1" xfId="0" applyFont="1" applyBorder="1" applyAlignment="1">
      <alignment horizontal="center"/>
    </xf>
    <xf numFmtId="0" fontId="7" fillId="0" borderId="1" xfId="0" applyFont="1" applyBorder="1"/>
    <xf numFmtId="0" fontId="7" fillId="2"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center" vertical="top"/>
    </xf>
    <xf numFmtId="0" fontId="7" fillId="3" borderId="1" xfId="0" applyFont="1" applyFill="1" applyBorder="1" applyAlignment="1">
      <alignment horizontal="center"/>
    </xf>
    <xf numFmtId="0" fontId="7" fillId="3" borderId="1" xfId="0" applyFont="1" applyFill="1" applyBorder="1"/>
    <xf numFmtId="0" fontId="7" fillId="0" borderId="1" xfId="0" applyFont="1" applyBorder="1" applyAlignment="1">
      <alignment horizontal="right"/>
    </xf>
    <xf numFmtId="0" fontId="1" fillId="2" borderId="1" xfId="0" applyFont="1" applyFill="1" applyBorder="1"/>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top"/>
    </xf>
    <xf numFmtId="0" fontId="1" fillId="2" borderId="1" xfId="0" applyFont="1" applyFill="1" applyBorder="1" applyAlignment="1">
      <alignment vertical="top"/>
    </xf>
    <xf numFmtId="0" fontId="7" fillId="0" borderId="1" xfId="0" applyFont="1" applyBorder="1" applyAlignment="1">
      <alignment horizontal="center" vertical="top"/>
    </xf>
    <xf numFmtId="0" fontId="7" fillId="0" borderId="1" xfId="0" applyFont="1" applyBorder="1" applyAlignment="1">
      <alignment horizontal="left"/>
    </xf>
    <xf numFmtId="0" fontId="7" fillId="0" borderId="0" xfId="0" applyFont="1" applyAlignment="1">
      <alignment horizontal="center" vertical="top"/>
    </xf>
    <xf numFmtId="0" fontId="7" fillId="0" borderId="0" xfId="0" applyFont="1" applyAlignment="1">
      <alignment vertical="top"/>
    </xf>
    <xf numFmtId="0" fontId="7" fillId="0" borderId="1" xfId="0" applyFont="1" applyBorder="1" applyAlignment="1">
      <alignment horizontal="left" vertical="top"/>
    </xf>
    <xf numFmtId="0" fontId="7" fillId="2" borderId="0" xfId="0" applyFont="1" applyFill="1"/>
    <xf numFmtId="0" fontId="1" fillId="2" borderId="5" xfId="0" applyFont="1" applyFill="1" applyBorder="1" applyAlignment="1"/>
    <xf numFmtId="0" fontId="1" fillId="2" borderId="6" xfId="0" applyFont="1" applyFill="1" applyBorder="1" applyAlignment="1"/>
    <xf numFmtId="0" fontId="1" fillId="2" borderId="7" xfId="0" applyFont="1" applyFill="1" applyBorder="1" applyAlignment="1"/>
    <xf numFmtId="0" fontId="1" fillId="0" borderId="1" xfId="0" applyFont="1" applyBorder="1" applyAlignment="1">
      <alignment horizontal="center"/>
    </xf>
    <xf numFmtId="0" fontId="1" fillId="0" borderId="0" xfId="0" applyFont="1" applyAlignment="1">
      <alignment horizontal="center"/>
    </xf>
    <xf numFmtId="0" fontId="7" fillId="0" borderId="1" xfId="0" applyFont="1" applyBorder="1" applyAlignment="1">
      <alignment horizontal="center"/>
    </xf>
    <xf numFmtId="0" fontId="1" fillId="0" borderId="0" xfId="0" applyFont="1" applyAlignment="1">
      <alignment vertical="top" wrapText="1"/>
    </xf>
    <xf numFmtId="0" fontId="7" fillId="4" borderId="1" xfId="0" applyFont="1" applyFill="1" applyBorder="1" applyAlignment="1">
      <alignment horizontal="center"/>
    </xf>
    <xf numFmtId="43" fontId="7" fillId="4" borderId="1" xfId="1" applyFont="1" applyFill="1" applyBorder="1" applyAlignment="1"/>
    <xf numFmtId="14" fontId="1" fillId="0" borderId="0" xfId="0" applyNumberFormat="1" applyFont="1"/>
    <xf numFmtId="43" fontId="7" fillId="2" borderId="1" xfId="1" applyFont="1" applyFill="1" applyBorder="1" applyAlignment="1"/>
    <xf numFmtId="0" fontId="12" fillId="0" borderId="0" xfId="0" applyFont="1"/>
    <xf numFmtId="0" fontId="1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12" fillId="0" borderId="0" xfId="0" applyFont="1" applyAlignment="1">
      <alignment vertical="top" wrapText="1"/>
    </xf>
    <xf numFmtId="0" fontId="12" fillId="0" borderId="0" xfId="0" applyFont="1" applyAlignment="1">
      <alignment horizontal="center" vertical="top"/>
    </xf>
    <xf numFmtId="0" fontId="13" fillId="0" borderId="1" xfId="0" applyFont="1" applyBorder="1" applyAlignment="1">
      <alignment horizontal="center" vertical="top"/>
    </xf>
    <xf numFmtId="0" fontId="13" fillId="0" borderId="1" xfId="0" applyFont="1" applyBorder="1" applyAlignment="1">
      <alignment horizontal="center" wrapText="1"/>
    </xf>
    <xf numFmtId="0" fontId="13" fillId="3" borderId="1" xfId="0" applyFont="1" applyFill="1" applyBorder="1" applyAlignment="1">
      <alignment horizontal="center" vertical="top"/>
    </xf>
    <xf numFmtId="0" fontId="13" fillId="3" borderId="1" xfId="0" applyFont="1" applyFill="1" applyBorder="1" applyAlignment="1">
      <alignment horizontal="center" wrapText="1"/>
    </xf>
    <xf numFmtId="0" fontId="13" fillId="3" borderId="1" xfId="0" applyFont="1" applyFill="1" applyBorder="1" applyAlignment="1">
      <alignment horizontal="center" vertical="top" wrapText="1"/>
    </xf>
    <xf numFmtId="0" fontId="12" fillId="0" borderId="0" xfId="0" applyFont="1" applyAlignment="1"/>
    <xf numFmtId="0" fontId="13" fillId="0" borderId="1" xfId="0" applyFont="1" applyBorder="1" applyAlignment="1">
      <alignment horizontal="center" vertical="top" wrapText="1"/>
    </xf>
    <xf numFmtId="0" fontId="13" fillId="6" borderId="1" xfId="0" applyFont="1" applyFill="1" applyBorder="1" applyAlignment="1">
      <alignment horizontal="center"/>
    </xf>
    <xf numFmtId="0" fontId="13" fillId="5" borderId="1" xfId="0" applyFont="1" applyFill="1" applyBorder="1" applyAlignment="1">
      <alignment horizontal="center"/>
    </xf>
    <xf numFmtId="0" fontId="13" fillId="4" borderId="1" xfId="0" applyFont="1" applyFill="1" applyBorder="1" applyAlignment="1">
      <alignment horizontal="center" wrapText="1"/>
    </xf>
    <xf numFmtId="0" fontId="13" fillId="4" borderId="1" xfId="0" applyFont="1" applyFill="1" applyBorder="1" applyAlignment="1">
      <alignment horizontal="center" vertical="top" wrapText="1"/>
    </xf>
    <xf numFmtId="0" fontId="12" fillId="4" borderId="1" xfId="0" applyFont="1" applyFill="1" applyBorder="1"/>
    <xf numFmtId="0" fontId="13" fillId="4" borderId="1" xfId="0" applyFont="1" applyFill="1" applyBorder="1"/>
    <xf numFmtId="0" fontId="1" fillId="5" borderId="0" xfId="0" applyFont="1" applyFill="1"/>
    <xf numFmtId="0" fontId="7" fillId="3" borderId="1" xfId="0" applyFont="1" applyFill="1" applyBorder="1" applyAlignment="1">
      <alignment horizontal="center" vertical="top" wrapText="1"/>
    </xf>
    <xf numFmtId="0" fontId="7" fillId="3" borderId="1" xfId="0" applyFont="1" applyFill="1" applyBorder="1" applyAlignment="1">
      <alignment horizontal="center" vertical="top"/>
    </xf>
    <xf numFmtId="0" fontId="7" fillId="3" borderId="2" xfId="0" applyFont="1" applyFill="1" applyBorder="1" applyAlignment="1">
      <alignment horizontal="center" vertical="top"/>
    </xf>
    <xf numFmtId="0" fontId="1" fillId="0" borderId="2" xfId="0" applyFont="1" applyBorder="1"/>
    <xf numFmtId="0" fontId="7" fillId="8" borderId="0" xfId="0" applyFont="1" applyFill="1"/>
    <xf numFmtId="0" fontId="7" fillId="0" borderId="0" xfId="0" applyFont="1" applyFill="1"/>
    <xf numFmtId="0" fontId="13" fillId="3" borderId="1" xfId="0" applyFont="1" applyFill="1" applyBorder="1" applyAlignment="1">
      <alignment horizontal="center" wrapText="1"/>
    </xf>
    <xf numFmtId="0" fontId="13" fillId="3" borderId="1" xfId="0" applyFont="1" applyFill="1" applyBorder="1" applyAlignment="1">
      <alignment horizontal="center" vertical="top" wrapText="1"/>
    </xf>
    <xf numFmtId="0" fontId="13" fillId="3" borderId="1" xfId="0" applyFont="1" applyFill="1" applyBorder="1" applyAlignment="1">
      <alignment horizontal="center" vertical="top"/>
    </xf>
    <xf numFmtId="0" fontId="1" fillId="0" borderId="1" xfId="0" applyFont="1" applyBorder="1" applyAlignment="1">
      <alignment wrapText="1"/>
    </xf>
    <xf numFmtId="0" fontId="7" fillId="2" borderId="1" xfId="0" applyFont="1" applyFill="1" applyBorder="1"/>
    <xf numFmtId="0" fontId="7" fillId="2" borderId="1" xfId="0" applyFont="1" applyFill="1" applyBorder="1" applyAlignment="1">
      <alignment vertical="top"/>
    </xf>
    <xf numFmtId="0" fontId="7" fillId="2" borderId="15" xfId="0" applyFont="1" applyFill="1" applyBorder="1" applyAlignment="1">
      <alignment vertical="top"/>
    </xf>
    <xf numFmtId="0" fontId="7" fillId="2" borderId="16" xfId="0" applyFont="1" applyFill="1" applyBorder="1" applyAlignment="1">
      <alignment vertical="top"/>
    </xf>
    <xf numFmtId="43" fontId="7" fillId="2" borderId="1" xfId="0" applyNumberFormat="1" applyFont="1" applyFill="1" applyBorder="1"/>
    <xf numFmtId="0" fontId="7" fillId="10" borderId="1" xfId="0" applyFont="1" applyFill="1" applyBorder="1" applyAlignment="1">
      <alignment horizontal="center"/>
    </xf>
    <xf numFmtId="0" fontId="1" fillId="0" borderId="0" xfId="0" applyFont="1" applyAlignment="1">
      <alignment horizontal="center"/>
    </xf>
    <xf numFmtId="0" fontId="7" fillId="0" borderId="1" xfId="0" applyFont="1" applyBorder="1" applyAlignment="1">
      <alignment horizontal="center"/>
    </xf>
    <xf numFmtId="0" fontId="1" fillId="0" borderId="0" xfId="0" applyFont="1" applyAlignment="1">
      <alignment vertical="top" wrapText="1"/>
    </xf>
    <xf numFmtId="0" fontId="1" fillId="0" borderId="0" xfId="0" applyFont="1" applyAlignment="1">
      <alignment horizontal="left" vertical="top" wrapText="1"/>
    </xf>
    <xf numFmtId="0" fontId="7" fillId="0" borderId="1" xfId="0" applyFont="1" applyBorder="1" applyAlignment="1">
      <alignment horizontal="left"/>
    </xf>
    <xf numFmtId="0" fontId="1" fillId="0" borderId="1" xfId="0" applyFont="1" applyBorder="1" applyAlignment="1">
      <alignment horizontal="center"/>
    </xf>
    <xf numFmtId="0" fontId="7" fillId="4" borderId="1" xfId="0" applyFont="1" applyFill="1" applyBorder="1" applyAlignment="1">
      <alignment horizontal="left"/>
    </xf>
    <xf numFmtId="0" fontId="7" fillId="3" borderId="1" xfId="0" applyFont="1" applyFill="1" applyBorder="1" applyAlignment="1">
      <alignment horizontal="center"/>
    </xf>
    <xf numFmtId="0" fontId="7" fillId="0" borderId="1" xfId="0" applyFont="1" applyBorder="1" applyAlignment="1">
      <alignment horizontal="right"/>
    </xf>
    <xf numFmtId="0" fontId="13" fillId="3" borderId="1" xfId="0" applyFont="1" applyFill="1" applyBorder="1" applyAlignment="1">
      <alignment horizontal="center" vertical="top" wrapText="1"/>
    </xf>
    <xf numFmtId="0" fontId="7" fillId="2" borderId="1" xfId="0" applyFont="1" applyFill="1" applyBorder="1" applyAlignment="1"/>
    <xf numFmtId="43" fontId="7" fillId="4" borderId="1" xfId="1" applyFont="1" applyFill="1" applyBorder="1"/>
    <xf numFmtId="43" fontId="7" fillId="4" borderId="1" xfId="0" applyNumberFormat="1" applyFont="1" applyFill="1" applyBorder="1"/>
    <xf numFmtId="43" fontId="1" fillId="4" borderId="1" xfId="1" applyFont="1" applyFill="1" applyBorder="1"/>
    <xf numFmtId="43" fontId="13" fillId="9" borderId="1" xfId="0" applyNumberFormat="1" applyFont="1" applyFill="1" applyBorder="1" applyAlignment="1">
      <alignment horizontal="center"/>
    </xf>
    <xf numFmtId="43" fontId="12" fillId="3" borderId="1" xfId="1" applyFont="1" applyFill="1" applyBorder="1" applyAlignment="1">
      <alignment horizontal="center"/>
    </xf>
    <xf numFmtId="43" fontId="12" fillId="3" borderId="1" xfId="0" applyNumberFormat="1" applyFont="1" applyFill="1" applyBorder="1" applyAlignment="1"/>
    <xf numFmtId="43" fontId="12" fillId="3" borderId="1" xfId="0" applyNumberFormat="1" applyFont="1" applyFill="1" applyBorder="1" applyAlignment="1">
      <alignment horizontal="center"/>
    </xf>
    <xf numFmtId="43" fontId="13" fillId="3" borderId="1" xfId="1" applyFont="1" applyFill="1" applyBorder="1"/>
    <xf numFmtId="0" fontId="1" fillId="0" borderId="1" xfId="0" applyFont="1" applyFill="1" applyBorder="1" applyAlignment="1">
      <alignment horizontal="center" vertical="top"/>
    </xf>
    <xf numFmtId="0" fontId="1" fillId="0" borderId="1" xfId="0" applyFont="1" applyFill="1" applyBorder="1" applyAlignment="1">
      <alignment vertical="top"/>
    </xf>
    <xf numFmtId="0" fontId="1" fillId="0" borderId="0" xfId="0" applyFont="1" applyFill="1" applyAlignment="1">
      <alignment vertical="top"/>
    </xf>
    <xf numFmtId="0" fontId="12" fillId="11" borderId="1" xfId="0" applyFont="1" applyFill="1" applyBorder="1"/>
    <xf numFmtId="0" fontId="13" fillId="9" borderId="1" xfId="0" applyFont="1" applyFill="1" applyBorder="1" applyAlignment="1">
      <alignment horizontal="center"/>
    </xf>
    <xf numFmtId="0" fontId="1" fillId="0" borderId="1" xfId="0" applyFont="1" applyFill="1" applyBorder="1" applyAlignment="1">
      <alignment horizontal="center"/>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1" fillId="11" borderId="1" xfId="0" applyFont="1" applyFill="1" applyBorder="1" applyAlignment="1"/>
    <xf numFmtId="0" fontId="1" fillId="11" borderId="1" xfId="0" applyFont="1" applyFill="1" applyBorder="1"/>
    <xf numFmtId="43" fontId="1" fillId="4" borderId="1" xfId="0" applyNumberFormat="1" applyFont="1" applyFill="1" applyBorder="1"/>
    <xf numFmtId="0" fontId="1" fillId="12" borderId="1" xfId="0" applyFont="1" applyFill="1" applyBorder="1" applyAlignment="1">
      <alignment vertical="top"/>
    </xf>
    <xf numFmtId="0" fontId="1" fillId="12" borderId="1" xfId="0" applyFont="1" applyFill="1" applyBorder="1"/>
    <xf numFmtId="43" fontId="1" fillId="4" borderId="1" xfId="0" applyNumberFormat="1" applyFont="1" applyFill="1" applyBorder="1" applyAlignment="1">
      <alignment vertical="top"/>
    </xf>
    <xf numFmtId="0" fontId="1" fillId="11" borderId="1" xfId="0" applyFont="1" applyFill="1" applyBorder="1" applyAlignment="1">
      <alignment vertical="top"/>
    </xf>
    <xf numFmtId="0" fontId="1" fillId="11" borderId="1" xfId="0" applyFont="1" applyFill="1" applyBorder="1" applyAlignment="1">
      <alignment horizontal="center"/>
    </xf>
    <xf numFmtId="14" fontId="1" fillId="11" borderId="1" xfId="0" applyNumberFormat="1" applyFont="1" applyFill="1" applyBorder="1" applyAlignment="1">
      <alignment horizontal="center"/>
    </xf>
    <xf numFmtId="0" fontId="7" fillId="0" borderId="1" xfId="0" applyFont="1" applyFill="1" applyBorder="1" applyAlignment="1">
      <alignment horizontal="left"/>
    </xf>
    <xf numFmtId="43" fontId="1" fillId="11" borderId="1" xfId="1" applyFont="1" applyFill="1" applyBorder="1" applyAlignment="1"/>
    <xf numFmtId="43" fontId="1" fillId="11" borderId="1" xfId="1" applyFont="1" applyFill="1" applyBorder="1"/>
    <xf numFmtId="43" fontId="1" fillId="4" borderId="1" xfId="1" applyFont="1" applyFill="1" applyBorder="1" applyAlignment="1">
      <alignment vertical="top"/>
    </xf>
    <xf numFmtId="0" fontId="12" fillId="4" borderId="0" xfId="0" applyFont="1" applyFill="1"/>
    <xf numFmtId="43" fontId="1" fillId="12" borderId="1" xfId="1" applyFont="1" applyFill="1" applyBorder="1"/>
    <xf numFmtId="43" fontId="1" fillId="12" borderId="1" xfId="1" applyFont="1" applyFill="1" applyBorder="1" applyAlignment="1">
      <alignment vertical="top"/>
    </xf>
    <xf numFmtId="43" fontId="1" fillId="2" borderId="1" xfId="1" applyFont="1" applyFill="1" applyBorder="1"/>
    <xf numFmtId="43" fontId="0" fillId="4" borderId="0" xfId="1" applyFont="1" applyFill="1"/>
    <xf numFmtId="43" fontId="1" fillId="11" borderId="1" xfId="1" applyFont="1" applyFill="1" applyBorder="1" applyAlignment="1">
      <alignment vertical="top"/>
    </xf>
    <xf numFmtId="43" fontId="12" fillId="4" borderId="0" xfId="1" applyFont="1" applyFill="1"/>
    <xf numFmtId="43" fontId="12" fillId="12" borderId="5" xfId="1" applyFont="1" applyFill="1" applyBorder="1"/>
    <xf numFmtId="43" fontId="13" fillId="0" borderId="1" xfId="0" applyNumberFormat="1" applyFont="1" applyBorder="1" applyAlignment="1">
      <alignment horizontal="center" wrapText="1"/>
    </xf>
    <xf numFmtId="17" fontId="13" fillId="0" borderId="1" xfId="0" applyNumberFormat="1" applyFont="1" applyBorder="1" applyAlignment="1">
      <alignment horizontal="center"/>
    </xf>
    <xf numFmtId="17" fontId="13" fillId="3" borderId="1" xfId="0" applyNumberFormat="1" applyFont="1" applyFill="1" applyBorder="1" applyAlignment="1">
      <alignment horizontal="center"/>
    </xf>
    <xf numFmtId="43" fontId="12" fillId="11" borderId="1" xfId="1" applyFont="1" applyFill="1" applyBorder="1"/>
    <xf numFmtId="43" fontId="12" fillId="4" borderId="1" xfId="0" applyNumberFormat="1" applyFont="1" applyFill="1" applyBorder="1" applyAlignment="1">
      <alignment horizontal="center"/>
    </xf>
    <xf numFmtId="43" fontId="12" fillId="4" borderId="1" xfId="1" applyFont="1" applyFill="1" applyBorder="1" applyAlignment="1">
      <alignment horizontal="center"/>
    </xf>
    <xf numFmtId="43" fontId="12" fillId="2" borderId="1" xfId="1" applyFont="1" applyFill="1" applyBorder="1" applyAlignment="1">
      <alignment horizontal="center"/>
    </xf>
    <xf numFmtId="17" fontId="13" fillId="2" borderId="1" xfId="0" applyNumberFormat="1" applyFont="1" applyFill="1" applyBorder="1" applyAlignment="1">
      <alignment horizontal="center"/>
    </xf>
    <xf numFmtId="0" fontId="13" fillId="0" borderId="1" xfId="0" applyFont="1" applyBorder="1" applyAlignment="1">
      <alignment horizontal="center"/>
    </xf>
    <xf numFmtId="0" fontId="19" fillId="12" borderId="1" xfId="0" applyFont="1" applyFill="1" applyBorder="1" applyAlignment="1">
      <alignment horizontal="center"/>
    </xf>
    <xf numFmtId="0" fontId="12" fillId="12" borderId="1" xfId="0" applyFont="1" applyFill="1" applyBorder="1" applyAlignment="1">
      <alignment horizontal="center"/>
    </xf>
    <xf numFmtId="43" fontId="12" fillId="12" borderId="1" xfId="1" applyFont="1" applyFill="1" applyBorder="1" applyAlignment="1">
      <alignment horizontal="center"/>
    </xf>
    <xf numFmtId="0" fontId="7" fillId="0" borderId="1" xfId="0" applyFont="1" applyBorder="1" applyAlignment="1">
      <alignment horizontal="center"/>
    </xf>
    <xf numFmtId="0" fontId="7" fillId="3" borderId="1" xfId="0" applyFont="1" applyFill="1" applyBorder="1" applyAlignment="1">
      <alignment horizontal="center"/>
    </xf>
    <xf numFmtId="43" fontId="12" fillId="4" borderId="1" xfId="1" applyFont="1" applyFill="1" applyBorder="1"/>
    <xf numFmtId="43" fontId="7" fillId="12" borderId="1" xfId="1" applyFont="1" applyFill="1" applyBorder="1"/>
    <xf numFmtId="43" fontId="7" fillId="12" borderId="1" xfId="0" applyNumberFormat="1" applyFont="1" applyFill="1" applyBorder="1"/>
    <xf numFmtId="43" fontId="1" fillId="4" borderId="2" xfId="1" applyFont="1" applyFill="1" applyBorder="1"/>
    <xf numFmtId="43" fontId="7" fillId="4" borderId="2" xfId="0" applyNumberFormat="1" applyFont="1" applyFill="1" applyBorder="1"/>
    <xf numFmtId="43" fontId="7" fillId="4" borderId="1" xfId="0" applyNumberFormat="1" applyFont="1" applyFill="1" applyBorder="1" applyAlignment="1">
      <alignment vertical="top"/>
    </xf>
    <xf numFmtId="43" fontId="1" fillId="4" borderId="2" xfId="0" applyNumberFormat="1" applyFont="1" applyFill="1" applyBorder="1"/>
    <xf numFmtId="0" fontId="1" fillId="4" borderId="1" xfId="0" applyFont="1" applyFill="1" applyBorder="1"/>
    <xf numFmtId="43" fontId="7" fillId="4" borderId="1" xfId="0" applyNumberFormat="1" applyFont="1" applyFill="1" applyBorder="1" applyAlignment="1"/>
    <xf numFmtId="43" fontId="12" fillId="4" borderId="2" xfId="1" applyFont="1" applyFill="1" applyBorder="1"/>
    <xf numFmtId="0" fontId="1" fillId="3" borderId="0" xfId="0" applyFont="1" applyFill="1"/>
    <xf numFmtId="0" fontId="7" fillId="4" borderId="1" xfId="0" applyFont="1" applyFill="1" applyBorder="1" applyAlignment="1">
      <alignment horizontal="center" vertical="top" wrapText="1"/>
    </xf>
    <xf numFmtId="0" fontId="7" fillId="0" borderId="0" xfId="0" applyFont="1" applyAlignment="1">
      <alignment horizontal="center" vertical="top" wrapText="1"/>
    </xf>
    <xf numFmtId="17" fontId="7" fillId="0" borderId="1" xfId="0" applyNumberFormat="1" applyFont="1" applyBorder="1" applyAlignment="1">
      <alignment horizontal="center"/>
    </xf>
    <xf numFmtId="0" fontId="13" fillId="2" borderId="1" xfId="0" applyFont="1" applyFill="1" applyBorder="1"/>
    <xf numFmtId="0" fontId="13" fillId="0" borderId="1" xfId="0" applyFont="1" applyBorder="1"/>
    <xf numFmtId="0" fontId="13" fillId="12" borderId="1" xfId="0" applyFont="1" applyFill="1" applyBorder="1"/>
    <xf numFmtId="0" fontId="13" fillId="11" borderId="1" xfId="0" applyFont="1" applyFill="1" applyBorder="1"/>
    <xf numFmtId="14" fontId="1" fillId="0" borderId="1" xfId="0" applyNumberFormat="1" applyFont="1" applyFill="1" applyBorder="1" applyAlignment="1">
      <alignment horizontal="center"/>
    </xf>
    <xf numFmtId="43" fontId="1" fillId="0" borderId="1" xfId="1" applyFont="1" applyFill="1" applyBorder="1" applyAlignment="1"/>
    <xf numFmtId="43" fontId="7" fillId="0" borderId="1" xfId="1" applyFont="1" applyFill="1" applyBorder="1"/>
    <xf numFmtId="0" fontId="1" fillId="0" borderId="1" xfId="0" applyFont="1" applyFill="1" applyBorder="1"/>
    <xf numFmtId="43" fontId="1" fillId="0" borderId="1" xfId="1" applyFont="1" applyFill="1" applyBorder="1"/>
    <xf numFmtId="43" fontId="1" fillId="0" borderId="1" xfId="0" applyNumberFormat="1" applyFont="1" applyFill="1" applyBorder="1"/>
    <xf numFmtId="43" fontId="7" fillId="0" borderId="1" xfId="0" applyNumberFormat="1" applyFont="1" applyFill="1" applyBorder="1"/>
    <xf numFmtId="43" fontId="1" fillId="0" borderId="1" xfId="0" applyNumberFormat="1" applyFont="1" applyFill="1" applyBorder="1" applyAlignment="1">
      <alignment vertical="top"/>
    </xf>
    <xf numFmtId="164" fontId="1" fillId="0" borderId="1" xfId="0" applyNumberFormat="1" applyFont="1" applyFill="1" applyBorder="1"/>
    <xf numFmtId="164" fontId="7" fillId="0" borderId="1" xfId="0" applyNumberFormat="1" applyFont="1" applyFill="1" applyBorder="1"/>
    <xf numFmtId="2" fontId="1" fillId="0" borderId="1" xfId="0" applyNumberFormat="1" applyFont="1" applyFill="1" applyBorder="1" applyAlignment="1">
      <alignment horizontal="center"/>
    </xf>
    <xf numFmtId="164" fontId="1" fillId="0" borderId="1" xfId="1" applyNumberFormat="1" applyFont="1" applyFill="1" applyBorder="1" applyProtection="1">
      <protection hidden="1"/>
    </xf>
    <xf numFmtId="164" fontId="7" fillId="0" borderId="1" xfId="1" applyNumberFormat="1" applyFont="1" applyFill="1" applyBorder="1" applyProtection="1">
      <protection hidden="1"/>
    </xf>
    <xf numFmtId="164" fontId="7" fillId="0" borderId="1" xfId="0" applyNumberFormat="1" applyFont="1" applyFill="1" applyBorder="1" applyProtection="1">
      <protection hidden="1"/>
    </xf>
    <xf numFmtId="164" fontId="7" fillId="0" borderId="1" xfId="0" applyNumberFormat="1" applyFont="1" applyFill="1" applyBorder="1" applyAlignment="1" applyProtection="1">
      <alignment vertical="top"/>
      <protection hidden="1"/>
    </xf>
    <xf numFmtId="164" fontId="1" fillId="0" borderId="1" xfId="1" applyNumberFormat="1" applyFont="1" applyBorder="1" applyProtection="1">
      <protection hidden="1"/>
    </xf>
    <xf numFmtId="0" fontId="1" fillId="0" borderId="0" xfId="0" applyFont="1" applyProtection="1"/>
    <xf numFmtId="0" fontId="1" fillId="0" borderId="0" xfId="0" applyFont="1" applyAlignment="1" applyProtection="1">
      <alignment horizontal="center"/>
    </xf>
    <xf numFmtId="0" fontId="7" fillId="0" borderId="1" xfId="0" applyFont="1" applyFill="1" applyBorder="1" applyAlignment="1" applyProtection="1">
      <alignment horizontal="left"/>
    </xf>
    <xf numFmtId="0" fontId="1" fillId="0" borderId="0" xfId="0" applyFont="1" applyAlignment="1" applyProtection="1"/>
    <xf numFmtId="0" fontId="7" fillId="15" borderId="1" xfId="0" applyFont="1" applyFill="1" applyBorder="1" applyAlignment="1" applyProtection="1">
      <alignment horizontal="center"/>
    </xf>
    <xf numFmtId="0" fontId="1" fillId="0" borderId="1" xfId="0" applyFont="1" applyBorder="1" applyAlignment="1" applyProtection="1">
      <alignment horizontal="center"/>
    </xf>
    <xf numFmtId="43" fontId="1" fillId="0" borderId="0" xfId="1" applyFont="1" applyFill="1" applyBorder="1" applyAlignment="1" applyProtection="1"/>
    <xf numFmtId="43" fontId="1" fillId="0" borderId="0" xfId="1" applyFont="1" applyFill="1" applyBorder="1" applyAlignment="1" applyProtection="1">
      <alignment vertical="top"/>
    </xf>
    <xf numFmtId="0" fontId="1" fillId="0" borderId="0" xfId="0" applyFont="1" applyAlignment="1" applyProtection="1">
      <alignment vertical="top"/>
    </xf>
    <xf numFmtId="0" fontId="1" fillId="16" borderId="1" xfId="0" applyFont="1" applyFill="1" applyBorder="1" applyAlignment="1" applyProtection="1">
      <alignment horizontal="center"/>
    </xf>
    <xf numFmtId="0" fontId="7" fillId="0" borderId="1" xfId="0" applyFont="1" applyBorder="1" applyAlignment="1" applyProtection="1">
      <alignment horizontal="center"/>
    </xf>
    <xf numFmtId="0" fontId="7" fillId="16" borderId="1" xfId="0" applyFont="1" applyFill="1" applyBorder="1" applyAlignment="1" applyProtection="1">
      <alignment horizontal="center"/>
    </xf>
    <xf numFmtId="0" fontId="7" fillId="0" borderId="0" xfId="0" applyFont="1" applyProtection="1"/>
    <xf numFmtId="43" fontId="1" fillId="13" borderId="1" xfId="1" applyFont="1" applyFill="1" applyBorder="1" applyProtection="1"/>
    <xf numFmtId="0" fontId="1" fillId="0" borderId="1" xfId="0" applyFont="1" applyBorder="1" applyProtection="1"/>
    <xf numFmtId="0" fontId="1" fillId="13" borderId="1" xfId="0" applyFont="1" applyFill="1" applyBorder="1" applyProtection="1"/>
    <xf numFmtId="0" fontId="7" fillId="13" borderId="1" xfId="0" applyFont="1" applyFill="1" applyBorder="1" applyAlignment="1" applyProtection="1">
      <alignment horizontal="center" vertical="top"/>
    </xf>
    <xf numFmtId="0" fontId="7" fillId="2" borderId="0" xfId="0" applyFont="1" applyFill="1" applyProtection="1"/>
    <xf numFmtId="0" fontId="1" fillId="13" borderId="1" xfId="0" applyFont="1" applyFill="1" applyBorder="1" applyAlignment="1" applyProtection="1">
      <alignment vertical="top"/>
    </xf>
    <xf numFmtId="0" fontId="7" fillId="15" borderId="1" xfId="0" applyFont="1" applyFill="1" applyBorder="1" applyAlignment="1" applyProtection="1">
      <alignment horizontal="center" vertical="top"/>
    </xf>
    <xf numFmtId="0" fontId="7" fillId="0" borderId="0" xfId="0" applyFont="1" applyFill="1" applyProtection="1"/>
    <xf numFmtId="0" fontId="1" fillId="0" borderId="1" xfId="0" applyFont="1" applyFill="1" applyBorder="1" applyAlignment="1" applyProtection="1">
      <alignment horizontal="center" vertical="top"/>
    </xf>
    <xf numFmtId="0" fontId="7" fillId="13" borderId="1" xfId="0" applyFont="1" applyFill="1" applyBorder="1" applyAlignment="1" applyProtection="1"/>
    <xf numFmtId="0" fontId="1" fillId="13" borderId="1" xfId="0" applyFont="1" applyFill="1" applyBorder="1" applyAlignment="1" applyProtection="1"/>
    <xf numFmtId="164" fontId="1" fillId="0" borderId="1" xfId="1" applyNumberFormat="1" applyFont="1" applyFill="1" applyBorder="1" applyAlignment="1" applyProtection="1">
      <protection locked="0"/>
    </xf>
    <xf numFmtId="164" fontId="1" fillId="0" borderId="1" xfId="1" applyNumberFormat="1" applyFont="1" applyFill="1" applyBorder="1" applyProtection="1">
      <protection locked="0"/>
    </xf>
    <xf numFmtId="164" fontId="1" fillId="0" borderId="1" xfId="1" applyNumberFormat="1" applyFont="1" applyFill="1" applyBorder="1" applyAlignment="1" applyProtection="1">
      <alignment vertical="top"/>
      <protection locked="0"/>
    </xf>
    <xf numFmtId="164" fontId="1" fillId="0" borderId="1" xfId="0" applyNumberFormat="1" applyFont="1" applyFill="1" applyBorder="1" applyAlignment="1" applyProtection="1">
      <protection hidden="1"/>
    </xf>
    <xf numFmtId="164" fontId="7" fillId="13" borderId="1" xfId="0" applyNumberFormat="1" applyFont="1" applyFill="1" applyBorder="1" applyProtection="1">
      <protection hidden="1"/>
    </xf>
    <xf numFmtId="0" fontId="7" fillId="14" borderId="1" xfId="0" applyFont="1" applyFill="1" applyBorder="1" applyAlignment="1" applyProtection="1">
      <alignment horizontal="center"/>
    </xf>
    <xf numFmtId="0" fontId="7" fillId="0" borderId="1" xfId="0" applyFont="1" applyFill="1" applyBorder="1" applyAlignment="1" applyProtection="1">
      <alignment horizontal="center"/>
    </xf>
    <xf numFmtId="43" fontId="1" fillId="13" borderId="1" xfId="1" applyFont="1" applyFill="1" applyBorder="1" applyAlignment="1" applyProtection="1">
      <alignment horizontal="center"/>
    </xf>
    <xf numFmtId="0" fontId="1" fillId="0" borderId="1" xfId="0" applyFont="1" applyFill="1" applyBorder="1" applyAlignment="1" applyProtection="1">
      <alignment horizontal="left"/>
    </xf>
    <xf numFmtId="0" fontId="1" fillId="0" borderId="1" xfId="0" applyFont="1" applyBorder="1" applyAlignment="1" applyProtection="1">
      <alignment horizontal="center" vertical="top"/>
    </xf>
    <xf numFmtId="0" fontId="7" fillId="0" borderId="1" xfId="0" applyFont="1" applyBorder="1" applyAlignment="1" applyProtection="1">
      <alignment horizontal="right"/>
    </xf>
    <xf numFmtId="0" fontId="1" fillId="0" borderId="1" xfId="0" applyFont="1" applyFill="1" applyBorder="1" applyAlignment="1" applyProtection="1">
      <alignment horizontal="center"/>
    </xf>
    <xf numFmtId="0" fontId="7" fillId="0" borderId="1" xfId="0" applyFont="1" applyFill="1" applyBorder="1" applyAlignment="1" applyProtection="1">
      <alignment horizontal="center" vertical="top"/>
    </xf>
    <xf numFmtId="14" fontId="1" fillId="0" borderId="0" xfId="0" applyNumberFormat="1" applyFont="1" applyProtection="1">
      <protection hidden="1"/>
    </xf>
    <xf numFmtId="0" fontId="27" fillId="0" borderId="0" xfId="0" applyFont="1" applyAlignment="1" applyProtection="1">
      <alignment horizontal="right"/>
    </xf>
    <xf numFmtId="0" fontId="24" fillId="17" borderId="22" xfId="0" applyFont="1" applyFill="1" applyBorder="1" applyAlignment="1">
      <alignment horizontal="left" vertical="top" wrapText="1"/>
    </xf>
    <xf numFmtId="164" fontId="7" fillId="15" borderId="1" xfId="1" applyNumberFormat="1"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49" fontId="1" fillId="0" borderId="1" xfId="0" applyNumberFormat="1" applyFont="1" applyFill="1" applyBorder="1" applyAlignment="1" applyProtection="1">
      <alignment horizontal="center"/>
      <protection locked="0"/>
    </xf>
    <xf numFmtId="14" fontId="1" fillId="0" borderId="1" xfId="0" applyNumberFormat="1" applyFont="1" applyFill="1" applyBorder="1" applyAlignment="1" applyProtection="1">
      <alignment horizontal="center"/>
      <protection locked="0"/>
    </xf>
    <xf numFmtId="0" fontId="1" fillId="0" borderId="1" xfId="0" applyFont="1" applyBorder="1" applyProtection="1">
      <protection locked="0"/>
    </xf>
    <xf numFmtId="0" fontId="7" fillId="0" borderId="1" xfId="0" applyFont="1" applyFill="1" applyBorder="1" applyAlignment="1" applyProtection="1">
      <alignment horizontal="left" vertical="top"/>
      <protection locked="0"/>
    </xf>
    <xf numFmtId="0" fontId="1" fillId="0" borderId="0" xfId="0" applyFont="1" applyAlignment="1" applyProtection="1">
      <alignment horizontal="center" vertical="top"/>
      <protection locked="0"/>
    </xf>
    <xf numFmtId="0" fontId="1" fillId="0" borderId="0" xfId="0" applyFont="1" applyAlignment="1" applyProtection="1">
      <alignment vertical="top" wrapText="1"/>
      <protection locked="0"/>
    </xf>
    <xf numFmtId="164" fontId="1" fillId="13" borderId="1" xfId="0" applyNumberFormat="1" applyFont="1" applyFill="1" applyBorder="1" applyProtection="1">
      <protection hidden="1"/>
    </xf>
    <xf numFmtId="0" fontId="1" fillId="0" borderId="0" xfId="0" applyFont="1" applyBorder="1" applyAlignment="1" applyProtection="1">
      <alignment horizontal="center"/>
    </xf>
    <xf numFmtId="0" fontId="7" fillId="0" borderId="0" xfId="0" applyFont="1" applyAlignment="1" applyProtection="1">
      <alignment horizontal="left"/>
      <protection locked="0"/>
    </xf>
    <xf numFmtId="0" fontId="7" fillId="0" borderId="0" xfId="0" applyFont="1" applyAlignment="1" applyProtection="1">
      <alignment horizontal="left" vertical="top" wrapText="1"/>
      <protection locked="0"/>
    </xf>
    <xf numFmtId="0" fontId="3" fillId="0" borderId="0" xfId="0" applyFont="1" applyBorder="1" applyAlignment="1" applyProtection="1">
      <alignment horizontal="center"/>
    </xf>
    <xf numFmtId="0" fontId="1" fillId="13" borderId="1" xfId="0" applyFont="1" applyFill="1" applyBorder="1" applyAlignment="1" applyProtection="1">
      <alignment horizontal="center"/>
    </xf>
    <xf numFmtId="0" fontId="1" fillId="0" borderId="1" xfId="0" applyFont="1" applyBorder="1" applyAlignment="1" applyProtection="1">
      <alignment horizontal="left" vertical="top" wrapText="1"/>
    </xf>
    <xf numFmtId="0" fontId="7" fillId="0" borderId="1" xfId="0" applyFont="1" applyFill="1" applyBorder="1" applyAlignment="1" applyProtection="1">
      <alignment horizontal="left" wrapText="1"/>
      <protection locked="0"/>
    </xf>
    <xf numFmtId="0" fontId="7" fillId="0" borderId="1" xfId="0" applyFont="1" applyFill="1" applyBorder="1" applyAlignment="1" applyProtection="1">
      <alignment horizontal="center"/>
      <protection locked="0"/>
    </xf>
    <xf numFmtId="0" fontId="1" fillId="0" borderId="8" xfId="0" applyFont="1" applyBorder="1" applyAlignment="1" applyProtection="1">
      <alignment horizontal="center"/>
      <protection locked="0"/>
    </xf>
    <xf numFmtId="0" fontId="7" fillId="0" borderId="1"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xf>
    <xf numFmtId="0" fontId="1" fillId="0" borderId="1" xfId="0" applyFont="1" applyFill="1" applyBorder="1" applyAlignment="1" applyProtection="1">
      <alignment horizontal="left"/>
    </xf>
    <xf numFmtId="0" fontId="7" fillId="0" borderId="1" xfId="0" applyFont="1" applyFill="1" applyBorder="1" applyAlignment="1" applyProtection="1">
      <alignment horizontal="left" wrapText="1"/>
    </xf>
    <xf numFmtId="0" fontId="7" fillId="14" borderId="1" xfId="0" applyFont="1" applyFill="1" applyBorder="1" applyAlignment="1" applyProtection="1">
      <alignment horizontal="center"/>
      <protection locked="0"/>
    </xf>
    <xf numFmtId="0" fontId="7" fillId="15"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1" fillId="0" borderId="1" xfId="0" applyFont="1" applyBorder="1" applyAlignment="1" applyProtection="1">
      <alignment horizontal="left" wrapText="1"/>
    </xf>
    <xf numFmtId="0" fontId="7" fillId="15" borderId="1" xfId="0" applyFont="1" applyFill="1" applyBorder="1" applyAlignment="1" applyProtection="1">
      <alignment horizontal="left" wrapText="1"/>
    </xf>
    <xf numFmtId="0" fontId="1" fillId="0" borderId="1" xfId="0" applyFont="1" applyBorder="1" applyAlignment="1" applyProtection="1">
      <alignment horizontal="center"/>
    </xf>
    <xf numFmtId="0" fontId="1" fillId="0" borderId="1" xfId="0" applyFont="1" applyBorder="1" applyAlignment="1" applyProtection="1">
      <alignment horizontal="left"/>
    </xf>
    <xf numFmtId="164" fontId="1" fillId="0" borderId="1" xfId="1" applyNumberFormat="1" applyFont="1" applyBorder="1" applyAlignment="1" applyProtection="1">
      <alignment horizontal="center"/>
      <protection hidden="1"/>
    </xf>
    <xf numFmtId="164" fontId="1" fillId="0" borderId="1" xfId="1" applyNumberFormat="1" applyFont="1" applyFill="1" applyBorder="1" applyAlignment="1" applyProtection="1">
      <alignment horizontal="center"/>
      <protection hidden="1"/>
    </xf>
    <xf numFmtId="0" fontId="7" fillId="0" borderId="1" xfId="0" applyFont="1" applyBorder="1" applyAlignment="1" applyProtection="1">
      <alignment horizontal="left"/>
    </xf>
    <xf numFmtId="0" fontId="7" fillId="0" borderId="1" xfId="0" applyFont="1" applyBorder="1" applyAlignment="1" applyProtection="1">
      <alignment horizontal="right"/>
    </xf>
    <xf numFmtId="0" fontId="7" fillId="14" borderId="1" xfId="0" applyFont="1" applyFill="1" applyBorder="1" applyAlignment="1" applyProtection="1">
      <alignment horizontal="center"/>
    </xf>
    <xf numFmtId="0" fontId="7" fillId="0" borderId="1" xfId="0" applyFont="1" applyBorder="1" applyAlignment="1" applyProtection="1">
      <alignment horizontal="left" wrapText="1"/>
    </xf>
    <xf numFmtId="0" fontId="1" fillId="0" borderId="1" xfId="0" applyFont="1" applyBorder="1" applyAlignment="1" applyProtection="1">
      <alignment wrapText="1"/>
    </xf>
    <xf numFmtId="0" fontId="1" fillId="0" borderId="1" xfId="0" applyFont="1" applyBorder="1" applyAlignment="1" applyProtection="1">
      <alignment horizontal="center" vertical="top"/>
    </xf>
    <xf numFmtId="0" fontId="7" fillId="13" borderId="1" xfId="0" applyFont="1" applyFill="1" applyBorder="1" applyAlignment="1" applyProtection="1">
      <alignment horizontal="left" wrapText="1"/>
    </xf>
    <xf numFmtId="0" fontId="22" fillId="0" borderId="1" xfId="0" applyFont="1" applyBorder="1" applyAlignment="1" applyProtection="1">
      <alignment horizontal="left" vertical="top" wrapText="1"/>
    </xf>
    <xf numFmtId="0" fontId="7" fillId="16" borderId="1" xfId="0" applyFont="1" applyFill="1" applyBorder="1" applyAlignment="1" applyProtection="1">
      <alignment horizontal="left"/>
    </xf>
    <xf numFmtId="43" fontId="7" fillId="13" borderId="1" xfId="1" applyFont="1" applyFill="1" applyBorder="1" applyAlignment="1" applyProtection="1">
      <alignment horizontal="center"/>
    </xf>
    <xf numFmtId="0" fontId="7" fillId="15" borderId="1" xfId="0" applyFont="1" applyFill="1" applyBorder="1" applyAlignment="1" applyProtection="1">
      <alignment horizontal="left"/>
    </xf>
    <xf numFmtId="0" fontId="1" fillId="16" borderId="1" xfId="0" applyFont="1" applyFill="1" applyBorder="1" applyAlignment="1" applyProtection="1">
      <alignment horizontal="left"/>
    </xf>
    <xf numFmtId="43" fontId="1" fillId="13" borderId="1" xfId="1" applyFont="1" applyFill="1" applyBorder="1" applyAlignment="1" applyProtection="1">
      <alignment horizontal="center"/>
    </xf>
    <xf numFmtId="0" fontId="26" fillId="0" borderId="0" xfId="0" applyFont="1" applyAlignment="1" applyProtection="1">
      <alignment horizontal="left" wrapText="1"/>
      <protection locked="0"/>
    </xf>
    <xf numFmtId="0" fontId="1" fillId="0" borderId="1" xfId="0" applyFont="1" applyFill="1" applyBorder="1" applyAlignment="1" applyProtection="1">
      <alignment horizontal="center"/>
      <protection locked="0"/>
    </xf>
    <xf numFmtId="0" fontId="7" fillId="0" borderId="2" xfId="0" applyFont="1" applyBorder="1" applyAlignment="1" applyProtection="1">
      <alignment horizontal="left" wrapText="1"/>
    </xf>
    <xf numFmtId="0" fontId="7" fillId="0" borderId="4" xfId="0" applyFont="1" applyBorder="1" applyAlignment="1" applyProtection="1">
      <alignment horizontal="left" wrapText="1"/>
    </xf>
    <xf numFmtId="0" fontId="1" fillId="0" borderId="1" xfId="0" applyFont="1" applyFill="1" applyBorder="1" applyAlignment="1" applyProtection="1">
      <alignment horizontal="center"/>
      <protection hidden="1"/>
    </xf>
    <xf numFmtId="0" fontId="1" fillId="0" borderId="0" xfId="0" applyFont="1" applyAlignment="1" applyProtection="1">
      <alignment horizontal="center"/>
    </xf>
    <xf numFmtId="0" fontId="9" fillId="0" borderId="0" xfId="0" applyFont="1" applyAlignment="1" applyProtection="1">
      <alignment horizontal="center"/>
    </xf>
    <xf numFmtId="0" fontId="7" fillId="0" borderId="0" xfId="0" applyFont="1" applyAlignment="1" applyProtection="1">
      <alignment horizontal="center"/>
    </xf>
    <xf numFmtId="0" fontId="1" fillId="0" borderId="21" xfId="0" applyFont="1" applyBorder="1" applyAlignment="1" applyProtection="1">
      <alignment horizontal="center"/>
    </xf>
    <xf numFmtId="0" fontId="1" fillId="0" borderId="1" xfId="0" applyFont="1" applyBorder="1" applyAlignment="1" applyProtection="1">
      <alignment horizontal="left" vertical="top"/>
    </xf>
    <xf numFmtId="0" fontId="7" fillId="0" borderId="1" xfId="0" applyFont="1" applyBorder="1" applyAlignment="1">
      <alignment horizontal="left"/>
    </xf>
    <xf numFmtId="0" fontId="1" fillId="0" borderId="1" xfId="0" applyFont="1" applyFill="1" applyBorder="1" applyAlignment="1">
      <alignment horizontal="center"/>
    </xf>
    <xf numFmtId="0" fontId="1"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3" fillId="0" borderId="0" xfId="0" applyFont="1" applyAlignment="1">
      <alignment horizontal="center"/>
    </xf>
    <xf numFmtId="0" fontId="1" fillId="0" borderId="2" xfId="0" applyFont="1" applyBorder="1" applyAlignment="1">
      <alignment horizontal="left" wrapText="1"/>
    </xf>
    <xf numFmtId="0" fontId="1" fillId="0" borderId="3" xfId="0" applyFont="1" applyBorder="1" applyAlignment="1">
      <alignment horizontal="left"/>
    </xf>
    <xf numFmtId="0" fontId="1" fillId="0" borderId="4" xfId="0" applyFont="1" applyBorder="1" applyAlignment="1">
      <alignment horizontal="left"/>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1" xfId="0" applyFont="1" applyFill="1" applyBorder="1" applyAlignment="1">
      <alignment horizontal="center"/>
    </xf>
    <xf numFmtId="0" fontId="7" fillId="2" borderId="1" xfId="0" applyFont="1" applyFill="1" applyBorder="1" applyAlignment="1">
      <alignment horizontal="left"/>
    </xf>
    <xf numFmtId="0" fontId="1" fillId="0" borderId="2" xfId="0" applyFont="1" applyBorder="1" applyAlignment="1">
      <alignment horizontal="left"/>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7" fillId="2" borderId="2" xfId="0" applyFont="1" applyFill="1" applyBorder="1" applyAlignment="1">
      <alignment horizontal="left"/>
    </xf>
    <xf numFmtId="0" fontId="7" fillId="2" borderId="3" xfId="0" applyFont="1" applyFill="1" applyBorder="1" applyAlignment="1">
      <alignment horizontal="left"/>
    </xf>
    <xf numFmtId="0" fontId="7" fillId="2" borderId="4" xfId="0" applyFont="1" applyFill="1" applyBorder="1" applyAlignment="1">
      <alignment horizontal="left"/>
    </xf>
    <xf numFmtId="0" fontId="1" fillId="0" borderId="1" xfId="0" applyFont="1" applyBorder="1" applyAlignment="1">
      <alignment horizontal="left"/>
    </xf>
    <xf numFmtId="0" fontId="7" fillId="4" borderId="1" xfId="0" applyFont="1" applyFill="1" applyBorder="1" applyAlignment="1">
      <alignment horizontal="left"/>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7" fillId="4" borderId="2" xfId="0" applyFont="1" applyFill="1" applyBorder="1" applyAlignment="1">
      <alignment horizontal="left"/>
    </xf>
    <xf numFmtId="0" fontId="7" fillId="4" borderId="3" xfId="0" applyFont="1" applyFill="1" applyBorder="1" applyAlignment="1">
      <alignment horizontal="left"/>
    </xf>
    <xf numFmtId="0" fontId="7" fillId="4" borderId="4" xfId="0" applyFont="1" applyFill="1" applyBorder="1" applyAlignment="1">
      <alignment horizontal="left"/>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4" xfId="0" applyFont="1" applyBorder="1" applyAlignment="1">
      <alignment horizontal="left" wrapText="1"/>
    </xf>
    <xf numFmtId="0" fontId="1" fillId="0" borderId="3" xfId="0" applyFont="1" applyBorder="1" applyAlignment="1">
      <alignment horizontal="left" wrapText="1"/>
    </xf>
    <xf numFmtId="0" fontId="7" fillId="0" borderId="2" xfId="0" applyFont="1" applyBorder="1" applyAlignment="1">
      <alignment horizontal="right"/>
    </xf>
    <xf numFmtId="0" fontId="7" fillId="0" borderId="3" xfId="0" applyFont="1" applyBorder="1" applyAlignment="1">
      <alignment horizontal="right"/>
    </xf>
    <xf numFmtId="0" fontId="7" fillId="0" borderId="4" xfId="0" applyFont="1" applyBorder="1" applyAlignment="1">
      <alignment horizontal="right"/>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center"/>
    </xf>
    <xf numFmtId="0" fontId="7" fillId="0" borderId="1" xfId="0" applyFont="1" applyFill="1" applyBorder="1" applyAlignment="1">
      <alignment horizontal="left" wrapText="1"/>
    </xf>
    <xf numFmtId="0" fontId="1" fillId="0" borderId="2" xfId="0" applyFont="1" applyBorder="1" applyAlignment="1">
      <alignment wrapText="1"/>
    </xf>
    <xf numFmtId="0" fontId="1" fillId="0" borderId="4" xfId="0" applyFont="1" applyBorder="1" applyAlignment="1">
      <alignment wrapText="1"/>
    </xf>
    <xf numFmtId="0" fontId="7" fillId="0" borderId="2" xfId="0" applyFont="1" applyBorder="1" applyAlignment="1">
      <alignment horizontal="left" vertical="top"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43" fontId="1" fillId="0" borderId="9" xfId="1" applyFont="1" applyFill="1" applyBorder="1" applyAlignment="1">
      <alignment horizontal="center"/>
    </xf>
    <xf numFmtId="43" fontId="1" fillId="0" borderId="10" xfId="1" applyFont="1" applyFill="1" applyBorder="1" applyAlignment="1">
      <alignment horizontal="center"/>
    </xf>
    <xf numFmtId="43" fontId="1" fillId="0" borderId="11" xfId="1" applyFont="1" applyFill="1" applyBorder="1" applyAlignment="1">
      <alignment horizontal="center"/>
    </xf>
    <xf numFmtId="0" fontId="7" fillId="0" borderId="2" xfId="0" applyFont="1" applyBorder="1" applyAlignment="1">
      <alignment horizontal="left" wrapText="1"/>
    </xf>
    <xf numFmtId="0" fontId="7" fillId="0" borderId="4" xfId="0" applyFont="1" applyBorder="1" applyAlignment="1">
      <alignment horizontal="left" wrapText="1"/>
    </xf>
    <xf numFmtId="0" fontId="7" fillId="0" borderId="3" xfId="0" applyFont="1" applyBorder="1" applyAlignment="1">
      <alignment horizontal="left" wrapText="1"/>
    </xf>
    <xf numFmtId="0" fontId="7" fillId="2" borderId="2" xfId="0" applyFont="1" applyFill="1" applyBorder="1" applyAlignment="1">
      <alignment horizontal="left" wrapText="1"/>
    </xf>
    <xf numFmtId="0" fontId="7" fillId="2" borderId="3" xfId="0" applyFont="1" applyFill="1" applyBorder="1" applyAlignment="1">
      <alignment horizontal="left" wrapText="1"/>
    </xf>
    <xf numFmtId="0" fontId="7" fillId="2" borderId="4" xfId="0" applyFont="1" applyFill="1" applyBorder="1" applyAlignment="1">
      <alignment horizontal="left"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wrapText="1"/>
    </xf>
    <xf numFmtId="0" fontId="1" fillId="0" borderId="3" xfId="0" applyFont="1" applyFill="1" applyBorder="1" applyAlignment="1">
      <alignment wrapText="1"/>
    </xf>
    <xf numFmtId="0" fontId="1" fillId="0" borderId="4" xfId="0" applyFont="1" applyFill="1" applyBorder="1" applyAlignment="1">
      <alignment wrapText="1"/>
    </xf>
    <xf numFmtId="0" fontId="7"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7" fillId="0" borderId="1" xfId="0" applyFont="1" applyFill="1" applyBorder="1" applyAlignment="1">
      <alignment horizontal="center"/>
    </xf>
    <xf numFmtId="0" fontId="7" fillId="0" borderId="1" xfId="0" applyFont="1" applyFill="1" applyBorder="1" applyAlignment="1">
      <alignment horizontal="right"/>
    </xf>
    <xf numFmtId="0" fontId="1" fillId="0" borderId="8" xfId="0" applyFont="1" applyBorder="1" applyAlignment="1">
      <alignment horizontal="center"/>
    </xf>
    <xf numFmtId="0" fontId="7" fillId="0" borderId="0" xfId="0" applyFont="1" applyAlignment="1">
      <alignment horizontal="left"/>
    </xf>
    <xf numFmtId="0" fontId="13" fillId="3" borderId="1" xfId="0" applyFont="1" applyFill="1" applyBorder="1" applyAlignment="1">
      <alignment horizontal="center" wrapText="1"/>
    </xf>
    <xf numFmtId="0" fontId="13" fillId="4" borderId="2" xfId="0" applyFont="1" applyFill="1" applyBorder="1" applyAlignment="1">
      <alignment horizontal="right"/>
    </xf>
    <xf numFmtId="0" fontId="13" fillId="4" borderId="4" xfId="0" applyFont="1" applyFill="1" applyBorder="1" applyAlignment="1">
      <alignment horizontal="right"/>
    </xf>
    <xf numFmtId="0" fontId="14" fillId="0" borderId="8" xfId="0" applyFont="1" applyBorder="1" applyAlignment="1">
      <alignment horizontal="left" wrapText="1"/>
    </xf>
    <xf numFmtId="0" fontId="13" fillId="3" borderId="1" xfId="0" applyFont="1" applyFill="1" applyBorder="1" applyAlignment="1">
      <alignment horizontal="right"/>
    </xf>
    <xf numFmtId="43" fontId="12" fillId="4" borderId="1" xfId="0" applyNumberFormat="1" applyFont="1" applyFill="1" applyBorder="1" applyAlignment="1">
      <alignment horizontal="center"/>
    </xf>
    <xf numFmtId="43" fontId="12" fillId="4" borderId="5" xfId="0" applyNumberFormat="1" applyFont="1" applyFill="1" applyBorder="1" applyAlignment="1">
      <alignment horizontal="center"/>
    </xf>
    <xf numFmtId="43" fontId="12" fillId="4" borderId="6" xfId="0" applyNumberFormat="1" applyFont="1" applyFill="1" applyBorder="1" applyAlignment="1">
      <alignment horizontal="center"/>
    </xf>
    <xf numFmtId="43" fontId="12" fillId="4" borderId="7" xfId="0" applyNumberFormat="1" applyFont="1" applyFill="1" applyBorder="1" applyAlignment="1">
      <alignment horizontal="center"/>
    </xf>
    <xf numFmtId="43" fontId="12" fillId="4" borderId="5" xfId="1" applyFont="1" applyFill="1" applyBorder="1" applyAlignment="1">
      <alignment horizontal="center"/>
    </xf>
    <xf numFmtId="43" fontId="12" fillId="4" borderId="6" xfId="1" applyFont="1" applyFill="1" applyBorder="1" applyAlignment="1">
      <alignment horizontal="center"/>
    </xf>
    <xf numFmtId="43" fontId="12" fillId="4" borderId="7" xfId="1" applyFont="1" applyFill="1" applyBorder="1" applyAlignment="1">
      <alignment horizontal="center"/>
    </xf>
    <xf numFmtId="0" fontId="7" fillId="9" borderId="1" xfId="0" applyFont="1" applyFill="1" applyBorder="1" applyAlignment="1">
      <alignment horizontal="center" vertical="top"/>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7" borderId="18" xfId="0" applyFont="1" applyFill="1" applyBorder="1" applyAlignment="1">
      <alignment horizontal="center"/>
    </xf>
    <xf numFmtId="0" fontId="7" fillId="7" borderId="19" xfId="0" applyFont="1" applyFill="1" applyBorder="1" applyAlignment="1">
      <alignment horizontal="center"/>
    </xf>
    <xf numFmtId="0" fontId="7" fillId="7" borderId="0" xfId="0" applyFont="1" applyFill="1" applyBorder="1" applyAlignment="1">
      <alignment horizontal="center"/>
    </xf>
    <xf numFmtId="0" fontId="7" fillId="7" borderId="13" xfId="0" applyFont="1" applyFill="1" applyBorder="1" applyAlignment="1">
      <alignment horizontal="center"/>
    </xf>
    <xf numFmtId="0" fontId="7" fillId="7" borderId="20" xfId="0" applyFont="1" applyFill="1" applyBorder="1" applyAlignment="1">
      <alignment horizontal="center"/>
    </xf>
    <xf numFmtId="0" fontId="7" fillId="7" borderId="14" xfId="0" applyFont="1" applyFill="1" applyBorder="1" applyAlignment="1">
      <alignment horizontal="center"/>
    </xf>
    <xf numFmtId="0" fontId="7" fillId="0" borderId="4" xfId="0" applyFont="1" applyBorder="1" applyAlignment="1">
      <alignment horizontal="left" vertical="top" wrapText="1"/>
    </xf>
    <xf numFmtId="0" fontId="7" fillId="3" borderId="1" xfId="0" applyFont="1" applyFill="1" applyBorder="1" applyAlignment="1">
      <alignment horizontal="center" vertical="top"/>
    </xf>
    <xf numFmtId="0" fontId="7" fillId="9" borderId="5" xfId="0" applyFont="1" applyFill="1" applyBorder="1" applyAlignment="1">
      <alignment horizontal="center" vertical="top" wrapText="1"/>
    </xf>
    <xf numFmtId="0" fontId="7" fillId="9" borderId="7" xfId="0" applyFont="1" applyFill="1" applyBorder="1" applyAlignment="1">
      <alignment horizontal="center" vertical="top"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3" borderId="2" xfId="0" applyFont="1" applyFill="1" applyBorder="1" applyAlignment="1">
      <alignment horizontal="right"/>
    </xf>
    <xf numFmtId="0" fontId="7" fillId="3" borderId="4" xfId="0" applyFont="1" applyFill="1" applyBorder="1" applyAlignment="1">
      <alignment horizontal="right"/>
    </xf>
    <xf numFmtId="43" fontId="7" fillId="2" borderId="5" xfId="0" applyNumberFormat="1" applyFont="1" applyFill="1" applyBorder="1" applyAlignment="1">
      <alignment horizontal="center"/>
    </xf>
    <xf numFmtId="43" fontId="7" fillId="2" borderId="6" xfId="0" applyNumberFormat="1" applyFont="1" applyFill="1" applyBorder="1" applyAlignment="1">
      <alignment horizontal="center"/>
    </xf>
    <xf numFmtId="43" fontId="7" fillId="2" borderId="7" xfId="0" applyNumberFormat="1"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3" fillId="3" borderId="1" xfId="0" applyFont="1" applyFill="1" applyBorder="1" applyAlignment="1">
      <alignment horizontal="center" vertical="top"/>
    </xf>
    <xf numFmtId="0" fontId="15" fillId="0" borderId="1" xfId="0" applyFont="1" applyBorder="1" applyAlignment="1">
      <alignment horizontal="left" wrapText="1"/>
    </xf>
    <xf numFmtId="0" fontId="15" fillId="0" borderId="2" xfId="0" applyFont="1" applyBorder="1" applyAlignment="1">
      <alignment horizontal="left" wrapText="1"/>
    </xf>
    <xf numFmtId="0" fontId="15" fillId="0" borderId="3" xfId="0" applyFont="1" applyBorder="1" applyAlignment="1">
      <alignment horizontal="left" wrapText="1"/>
    </xf>
    <xf numFmtId="0" fontId="15" fillId="0" borderId="4" xfId="0" applyFont="1" applyBorder="1" applyAlignment="1">
      <alignment horizontal="left" wrapText="1"/>
    </xf>
    <xf numFmtId="0" fontId="13" fillId="3" borderId="1" xfId="0" applyFont="1" applyFill="1" applyBorder="1" applyAlignment="1">
      <alignment horizontal="center" vertical="top" wrapText="1"/>
    </xf>
    <xf numFmtId="0" fontId="13" fillId="4" borderId="2" xfId="0" applyFont="1" applyFill="1" applyBorder="1" applyAlignment="1">
      <alignment horizontal="right" vertical="top"/>
    </xf>
    <xf numFmtId="0" fontId="13" fillId="4" borderId="3" xfId="0" applyFont="1" applyFill="1" applyBorder="1" applyAlignment="1">
      <alignment horizontal="right" vertical="top"/>
    </xf>
    <xf numFmtId="0" fontId="13" fillId="4" borderId="4" xfId="0" applyFont="1" applyFill="1" applyBorder="1" applyAlignment="1">
      <alignment horizontal="right" vertical="top"/>
    </xf>
    <xf numFmtId="0" fontId="1" fillId="11" borderId="1" xfId="0" applyFont="1" applyFill="1" applyBorder="1" applyAlignment="1">
      <alignment horizontal="center"/>
    </xf>
    <xf numFmtId="0" fontId="1" fillId="12" borderId="1" xfId="0" applyFont="1" applyFill="1" applyBorder="1" applyAlignment="1">
      <alignment horizontal="center"/>
    </xf>
    <xf numFmtId="0" fontId="1" fillId="4" borderId="1" xfId="0" applyFont="1" applyFill="1" applyBorder="1" applyAlignment="1">
      <alignment horizontal="center"/>
    </xf>
    <xf numFmtId="43" fontId="1" fillId="2" borderId="5" xfId="1" applyFont="1" applyFill="1" applyBorder="1" applyAlignment="1">
      <alignment horizontal="center"/>
    </xf>
    <xf numFmtId="43" fontId="1" fillId="2" borderId="6" xfId="1" applyFont="1" applyFill="1" applyBorder="1" applyAlignment="1">
      <alignment horizontal="center"/>
    </xf>
    <xf numFmtId="43" fontId="1" fillId="2" borderId="7" xfId="1" applyFont="1" applyFill="1" applyBorder="1" applyAlignment="1">
      <alignment horizontal="center"/>
    </xf>
    <xf numFmtId="0" fontId="1" fillId="0" borderId="1" xfId="0" applyFont="1" applyBorder="1" applyAlignment="1">
      <alignment horizontal="left" vertical="top" wrapText="1"/>
    </xf>
    <xf numFmtId="43" fontId="7" fillId="2" borderId="5" xfId="1" applyFont="1" applyFill="1" applyBorder="1" applyAlignment="1">
      <alignment horizontal="center"/>
    </xf>
    <xf numFmtId="43" fontId="7" fillId="2" borderId="6" xfId="1" applyFont="1" applyFill="1" applyBorder="1" applyAlignment="1">
      <alignment horizontal="center"/>
    </xf>
    <xf numFmtId="43" fontId="7" fillId="2" borderId="7" xfId="1" applyFont="1" applyFill="1" applyBorder="1" applyAlignment="1">
      <alignment horizontal="center"/>
    </xf>
    <xf numFmtId="0" fontId="1" fillId="0" borderId="3" xfId="0" applyFont="1" applyBorder="1" applyAlignment="1">
      <alignment wrapText="1"/>
    </xf>
    <xf numFmtId="43" fontId="12" fillId="4" borderId="9" xfId="1" applyFont="1" applyFill="1" applyBorder="1" applyAlignment="1">
      <alignment horizontal="center"/>
    </xf>
    <xf numFmtId="43" fontId="12" fillId="4" borderId="10" xfId="1" applyFont="1" applyFill="1" applyBorder="1" applyAlignment="1">
      <alignment horizontal="center"/>
    </xf>
    <xf numFmtId="43" fontId="12" fillId="4" borderId="11" xfId="1" applyFont="1" applyFill="1" applyBorder="1" applyAlignment="1">
      <alignment horizontal="center"/>
    </xf>
    <xf numFmtId="0" fontId="7" fillId="11" borderId="1" xfId="0" applyFont="1" applyFill="1" applyBorder="1" applyAlignment="1">
      <alignment horizontal="left" wrapText="1"/>
    </xf>
    <xf numFmtId="0" fontId="7" fillId="11" borderId="1" xfId="0" applyFont="1" applyFill="1" applyBorder="1" applyAlignment="1">
      <alignment horizontal="center"/>
    </xf>
    <xf numFmtId="0" fontId="7" fillId="0" borderId="1" xfId="0" applyFont="1" applyBorder="1" applyAlignment="1">
      <alignment horizontal="right"/>
    </xf>
    <xf numFmtId="43" fontId="0" fillId="4" borderId="9" xfId="1" applyFont="1" applyFill="1" applyBorder="1" applyAlignment="1">
      <alignment horizontal="center"/>
    </xf>
    <xf numFmtId="43" fontId="0" fillId="4" borderId="10" xfId="1" applyFont="1" applyFill="1" applyBorder="1" applyAlignment="1">
      <alignment horizontal="center"/>
    </xf>
    <xf numFmtId="43" fontId="0" fillId="4" borderId="11" xfId="1" applyFont="1" applyFill="1" applyBorder="1" applyAlignment="1">
      <alignment horizontal="center"/>
    </xf>
    <xf numFmtId="0" fontId="7" fillId="4" borderId="2" xfId="0" applyFont="1" applyFill="1" applyBorder="1" applyAlignment="1">
      <alignment horizontal="right"/>
    </xf>
    <xf numFmtId="0" fontId="7" fillId="4" borderId="4" xfId="0" applyFont="1" applyFill="1" applyBorder="1" applyAlignment="1">
      <alignment horizontal="right"/>
    </xf>
    <xf numFmtId="0" fontId="7" fillId="3" borderId="0" xfId="0" applyFont="1" applyFill="1" applyBorder="1" applyAlignment="1">
      <alignment horizontal="center"/>
    </xf>
    <xf numFmtId="0" fontId="7" fillId="4" borderId="1" xfId="0" applyFont="1" applyFill="1" applyBorder="1" applyAlignment="1">
      <alignment horizontal="right"/>
    </xf>
  </cellXfs>
  <cellStyles count="2">
    <cellStyle name="Comma" xfId="1" builtinId="3"/>
    <cellStyle name="Normal" xfId="0" builtinId="0"/>
  </cellStyles>
  <dxfs count="0"/>
  <tableStyles count="0" defaultTableStyle="TableStyleMedium2" defaultPivotStyle="PivotStyleLight16"/>
  <colors>
    <mruColors>
      <color rgb="FF66CCFF"/>
      <color rgb="FFFFFFCC"/>
      <color rgb="FF66FFFF"/>
      <color rgb="FF73F783"/>
      <color rgb="FF03EDD7"/>
      <color rgb="FFD0AF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289560</xdr:colOff>
      <xdr:row>1</xdr:row>
      <xdr:rowOff>64770</xdr:rowOff>
    </xdr:from>
    <xdr:to>
      <xdr:col>2</xdr:col>
      <xdr:colOff>613410</xdr:colOff>
      <xdr:row>6</xdr:row>
      <xdr:rowOff>95250</xdr:rowOff>
    </xdr:to>
    <xdr:pic>
      <xdr:nvPicPr>
        <xdr:cNvPr id="2" name="Picture 1" descr="BSPHCLlogo">
          <a:extLst>
            <a:ext uri="{FF2B5EF4-FFF2-40B4-BE49-F238E27FC236}">
              <a16:creationId xmlns:a16="http://schemas.microsoft.com/office/drawing/2014/main" xmlns="" id="{C03992BB-6A4A-435F-AD32-8B6B14953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9640" y="262890"/>
          <a:ext cx="963930" cy="1051560"/>
        </a:xfrm>
        <a:prstGeom prst="rect">
          <a:avLst/>
        </a:prstGeom>
        <a:noFill/>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pic>
    <xdr:clientData/>
  </xdr:twoCellAnchor>
  <xdr:twoCellAnchor>
    <xdr:from>
      <xdr:col>0</xdr:col>
      <xdr:colOff>636270</xdr:colOff>
      <xdr:row>6</xdr:row>
      <xdr:rowOff>179070</xdr:rowOff>
    </xdr:from>
    <xdr:to>
      <xdr:col>7</xdr:col>
      <xdr:colOff>22860</xdr:colOff>
      <xdr:row>6</xdr:row>
      <xdr:rowOff>179070</xdr:rowOff>
    </xdr:to>
    <xdr:cxnSp macro="">
      <xdr:nvCxnSpPr>
        <xdr:cNvPr id="3" name="Straight Connector 2">
          <a:extLst>
            <a:ext uri="{FF2B5EF4-FFF2-40B4-BE49-F238E27FC236}">
              <a16:creationId xmlns:a16="http://schemas.microsoft.com/office/drawing/2014/main" xmlns="" id="{4D45C18A-03A1-4AAE-B79E-E72A4CBE9B07}"/>
            </a:ext>
          </a:extLst>
        </xdr:cNvPr>
        <xdr:cNvCxnSpPr/>
      </xdr:nvCxnSpPr>
      <xdr:spPr>
        <a:xfrm>
          <a:off x="636270" y="1398270"/>
          <a:ext cx="954786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232410</xdr:colOff>
      <xdr:row>1</xdr:row>
      <xdr:rowOff>34290</xdr:rowOff>
    </xdr:from>
    <xdr:to>
      <xdr:col>2</xdr:col>
      <xdr:colOff>419100</xdr:colOff>
      <xdr:row>5</xdr:row>
      <xdr:rowOff>175260</xdr:rowOff>
    </xdr:to>
    <xdr:pic>
      <xdr:nvPicPr>
        <xdr:cNvPr id="2" name="Picture 1" descr="BSPHCLlogo">
          <a:extLst>
            <a:ext uri="{FF2B5EF4-FFF2-40B4-BE49-F238E27FC236}">
              <a16:creationId xmlns:a16="http://schemas.microsoft.com/office/drawing/2014/main" xmlns="" id="{57FB1BC8-069D-4245-9A44-D6C475A22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490" y="232410"/>
          <a:ext cx="826770" cy="963930"/>
        </a:xfrm>
        <a:prstGeom prst="rect">
          <a:avLst/>
        </a:prstGeom>
        <a:noFill/>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pic>
    <xdr:clientData/>
  </xdr:twoCellAnchor>
  <xdr:twoCellAnchor>
    <xdr:from>
      <xdr:col>0</xdr:col>
      <xdr:colOff>628650</xdr:colOff>
      <xdr:row>6</xdr:row>
      <xdr:rowOff>3810</xdr:rowOff>
    </xdr:from>
    <xdr:to>
      <xdr:col>7</xdr:col>
      <xdr:colOff>15240</xdr:colOff>
      <xdr:row>6</xdr:row>
      <xdr:rowOff>3810</xdr:rowOff>
    </xdr:to>
    <xdr:cxnSp macro="">
      <xdr:nvCxnSpPr>
        <xdr:cNvPr id="3" name="Straight Connector 2">
          <a:extLst>
            <a:ext uri="{FF2B5EF4-FFF2-40B4-BE49-F238E27FC236}">
              <a16:creationId xmlns:a16="http://schemas.microsoft.com/office/drawing/2014/main" xmlns="" id="{4A5F1335-B7B7-427D-B00B-EB481B29C230}"/>
            </a:ext>
          </a:extLst>
        </xdr:cNvPr>
        <xdr:cNvCxnSpPr/>
      </xdr:nvCxnSpPr>
      <xdr:spPr>
        <a:xfrm>
          <a:off x="628650" y="1024890"/>
          <a:ext cx="954024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289560</xdr:colOff>
      <xdr:row>1</xdr:row>
      <xdr:rowOff>64770</xdr:rowOff>
    </xdr:from>
    <xdr:to>
      <xdr:col>2</xdr:col>
      <xdr:colOff>476250</xdr:colOff>
      <xdr:row>4</xdr:row>
      <xdr:rowOff>190500</xdr:rowOff>
    </xdr:to>
    <xdr:pic>
      <xdr:nvPicPr>
        <xdr:cNvPr id="2" name="Picture 1" descr="BSPHCLlogo">
          <a:extLst>
            <a:ext uri="{FF2B5EF4-FFF2-40B4-BE49-F238E27FC236}">
              <a16:creationId xmlns:a16="http://schemas.microsoft.com/office/drawing/2014/main" xmlns="" id="{463CD3C7-A2BC-468D-B8C2-D50A92D55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9640" y="262890"/>
          <a:ext cx="826770" cy="750570"/>
        </a:xfrm>
        <a:prstGeom prst="rect">
          <a:avLst/>
        </a:prstGeom>
        <a:noFill/>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pic>
    <xdr:clientData/>
  </xdr:twoCellAnchor>
  <xdr:twoCellAnchor>
    <xdr:from>
      <xdr:col>0</xdr:col>
      <xdr:colOff>628650</xdr:colOff>
      <xdr:row>5</xdr:row>
      <xdr:rowOff>3810</xdr:rowOff>
    </xdr:from>
    <xdr:to>
      <xdr:col>7</xdr:col>
      <xdr:colOff>15240</xdr:colOff>
      <xdr:row>5</xdr:row>
      <xdr:rowOff>3810</xdr:rowOff>
    </xdr:to>
    <xdr:cxnSp macro="">
      <xdr:nvCxnSpPr>
        <xdr:cNvPr id="3" name="Straight Connector 2">
          <a:extLst>
            <a:ext uri="{FF2B5EF4-FFF2-40B4-BE49-F238E27FC236}">
              <a16:creationId xmlns:a16="http://schemas.microsoft.com/office/drawing/2014/main" xmlns="" id="{3124D0AF-85D0-4AAB-B359-5F6C75CEB63E}"/>
            </a:ext>
          </a:extLst>
        </xdr:cNvPr>
        <xdr:cNvCxnSpPr/>
      </xdr:nvCxnSpPr>
      <xdr:spPr>
        <a:xfrm>
          <a:off x="628650" y="1024890"/>
          <a:ext cx="954024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232410</xdr:colOff>
      <xdr:row>1</xdr:row>
      <xdr:rowOff>34290</xdr:rowOff>
    </xdr:from>
    <xdr:to>
      <xdr:col>2</xdr:col>
      <xdr:colOff>419100</xdr:colOff>
      <xdr:row>5</xdr:row>
      <xdr:rowOff>175260</xdr:rowOff>
    </xdr:to>
    <xdr:pic>
      <xdr:nvPicPr>
        <xdr:cNvPr id="2" name="Picture 1" descr="BSPHCLlogo">
          <a:extLst>
            <a:ext uri="{FF2B5EF4-FFF2-40B4-BE49-F238E27FC236}">
              <a16:creationId xmlns:a16="http://schemas.microsoft.com/office/drawing/2014/main" xmlns="" id="{7E3ECA9F-AF72-4C56-90FB-659D40FF8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232410"/>
          <a:ext cx="826770" cy="963930"/>
        </a:xfrm>
        <a:prstGeom prst="rect">
          <a:avLst/>
        </a:prstGeom>
        <a:noFill/>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pic>
    <xdr:clientData/>
  </xdr:twoCellAnchor>
  <xdr:twoCellAnchor>
    <xdr:from>
      <xdr:col>0</xdr:col>
      <xdr:colOff>628650</xdr:colOff>
      <xdr:row>6</xdr:row>
      <xdr:rowOff>3810</xdr:rowOff>
    </xdr:from>
    <xdr:to>
      <xdr:col>7</xdr:col>
      <xdr:colOff>15240</xdr:colOff>
      <xdr:row>6</xdr:row>
      <xdr:rowOff>3810</xdr:rowOff>
    </xdr:to>
    <xdr:cxnSp macro="">
      <xdr:nvCxnSpPr>
        <xdr:cNvPr id="3" name="Straight Connector 2">
          <a:extLst>
            <a:ext uri="{FF2B5EF4-FFF2-40B4-BE49-F238E27FC236}">
              <a16:creationId xmlns:a16="http://schemas.microsoft.com/office/drawing/2014/main" xmlns="" id="{D9617EB5-9B01-4197-9A41-00450246DA87}"/>
            </a:ext>
          </a:extLst>
        </xdr:cNvPr>
        <xdr:cNvCxnSpPr/>
      </xdr:nvCxnSpPr>
      <xdr:spPr>
        <a:xfrm>
          <a:off x="320040" y="1223010"/>
          <a:ext cx="9681210"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B3:C7"/>
  <sheetViews>
    <sheetView view="pageBreakPreview" zoomScaleNormal="100" zoomScaleSheetLayoutView="100" workbookViewId="0">
      <selection activeCell="C16" sqref="C16"/>
    </sheetView>
  </sheetViews>
  <sheetFormatPr defaultColWidth="8.85546875" defaultRowHeight="15" x14ac:dyDescent="0.25"/>
  <cols>
    <col min="1" max="1" width="8.85546875" style="38"/>
    <col min="2" max="2" width="10" style="38" bestFit="1" customWidth="1"/>
    <col min="3" max="3" width="88.28515625" style="38" bestFit="1" customWidth="1"/>
    <col min="4" max="16384" width="8.85546875" style="38"/>
  </cols>
  <sheetData>
    <row r="3" spans="2:3" x14ac:dyDescent="0.55000000000000004">
      <c r="B3" s="97" t="s">
        <v>275</v>
      </c>
      <c r="C3" s="97" t="s">
        <v>276</v>
      </c>
    </row>
    <row r="4" spans="2:3" x14ac:dyDescent="0.55000000000000004">
      <c r="B4" s="151"/>
      <c r="C4" s="152" t="s">
        <v>277</v>
      </c>
    </row>
    <row r="5" spans="2:3" x14ac:dyDescent="0.55000000000000004">
      <c r="B5" s="56"/>
      <c r="C5" s="152" t="s">
        <v>280</v>
      </c>
    </row>
    <row r="6" spans="2:3" x14ac:dyDescent="0.55000000000000004">
      <c r="B6" s="153"/>
      <c r="C6" s="152" t="s">
        <v>279</v>
      </c>
    </row>
    <row r="7" spans="2:3" x14ac:dyDescent="0.55000000000000004">
      <c r="B7" s="154"/>
      <c r="C7" s="152" t="s">
        <v>278</v>
      </c>
    </row>
  </sheetData>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249977111117893"/>
    <pageSetUpPr fitToPage="1"/>
  </sheetPr>
  <dimension ref="B3:X18"/>
  <sheetViews>
    <sheetView view="pageBreakPreview" topLeftCell="H1" zoomScaleNormal="100" zoomScaleSheetLayoutView="100" workbookViewId="0">
      <selection activeCell="O6" sqref="O6"/>
    </sheetView>
  </sheetViews>
  <sheetFormatPr defaultColWidth="8.85546875" defaultRowHeight="15.75" x14ac:dyDescent="0.25"/>
  <cols>
    <col min="1" max="1" width="11.140625" style="1" customWidth="1"/>
    <col min="2" max="3" width="8.85546875" style="1"/>
    <col min="4" max="4" width="9.42578125" style="1" bestFit="1" customWidth="1"/>
    <col min="5" max="5" width="11.42578125" style="1" customWidth="1"/>
    <col min="6" max="6" width="10.42578125" style="1" customWidth="1"/>
    <col min="7" max="7" width="8.85546875" style="1"/>
    <col min="8" max="8" width="10" style="1" customWidth="1"/>
    <col min="9" max="9" width="10.7109375" style="1" customWidth="1"/>
    <col min="10" max="10" width="13" style="1" customWidth="1"/>
    <col min="11" max="11" width="8.85546875" style="1"/>
    <col min="12" max="12" width="9.85546875" style="1" customWidth="1"/>
    <col min="13" max="13" width="10" style="1" customWidth="1"/>
    <col min="14" max="14" width="11.85546875" style="1" customWidth="1"/>
    <col min="15" max="16" width="12.42578125" style="1" customWidth="1"/>
    <col min="17" max="17" width="8.85546875" style="1"/>
    <col min="18" max="18" width="12.42578125" style="1" customWidth="1"/>
    <col min="19" max="19" width="11.28515625" style="1" customWidth="1"/>
    <col min="20" max="20" width="8.85546875" style="1"/>
    <col min="21" max="22" width="15.7109375" style="1" customWidth="1"/>
    <col min="23" max="23" width="11.28515625" style="1" customWidth="1"/>
    <col min="24" max="24" width="10" style="1" customWidth="1"/>
    <col min="25" max="16384" width="8.85546875" style="1"/>
  </cols>
  <sheetData>
    <row r="3" spans="2:24" ht="15.6" x14ac:dyDescent="0.6">
      <c r="B3" s="404" t="s">
        <v>313</v>
      </c>
      <c r="C3" s="404"/>
      <c r="D3" s="404"/>
      <c r="E3" s="404"/>
      <c r="F3" s="404"/>
      <c r="G3" s="404"/>
      <c r="H3" s="404"/>
      <c r="I3" s="404"/>
      <c r="J3" s="404"/>
      <c r="K3" s="404"/>
      <c r="L3" s="404"/>
      <c r="M3" s="404"/>
      <c r="N3" s="404"/>
      <c r="O3" s="404"/>
      <c r="P3" s="404"/>
      <c r="Q3" s="404"/>
      <c r="R3" s="404"/>
      <c r="S3" s="404"/>
      <c r="T3" s="404"/>
      <c r="U3" s="404"/>
      <c r="V3" s="404"/>
      <c r="W3" s="404"/>
      <c r="X3" s="147"/>
    </row>
    <row r="4" spans="2:24" ht="15.6" x14ac:dyDescent="0.6">
      <c r="B4" s="136" t="s">
        <v>3</v>
      </c>
      <c r="C4" s="136" t="s">
        <v>75</v>
      </c>
      <c r="D4" s="136" t="s">
        <v>324</v>
      </c>
      <c r="E4" s="136" t="s">
        <v>325</v>
      </c>
      <c r="F4" s="136" t="s">
        <v>326</v>
      </c>
      <c r="G4" s="34" t="s">
        <v>327</v>
      </c>
      <c r="H4" s="136" t="s">
        <v>328</v>
      </c>
      <c r="I4" s="136" t="s">
        <v>329</v>
      </c>
      <c r="J4" s="136" t="s">
        <v>330</v>
      </c>
      <c r="K4" s="136" t="s">
        <v>331</v>
      </c>
      <c r="L4" s="136" t="s">
        <v>332</v>
      </c>
      <c r="M4" s="136" t="s">
        <v>333</v>
      </c>
      <c r="N4" s="136" t="s">
        <v>334</v>
      </c>
      <c r="O4" s="136" t="s">
        <v>335</v>
      </c>
      <c r="P4" s="136" t="s">
        <v>336</v>
      </c>
      <c r="Q4" s="136" t="s">
        <v>337</v>
      </c>
      <c r="R4" s="34" t="s">
        <v>338</v>
      </c>
      <c r="S4" s="136" t="s">
        <v>339</v>
      </c>
      <c r="T4" s="136" t="s">
        <v>340</v>
      </c>
      <c r="U4" s="136" t="s">
        <v>341</v>
      </c>
      <c r="V4" s="136" t="s">
        <v>342</v>
      </c>
      <c r="W4" s="136" t="s">
        <v>343</v>
      </c>
      <c r="X4" s="136" t="s">
        <v>344</v>
      </c>
    </row>
    <row r="5" spans="2:24" s="149" customFormat="1" ht="93.6" x14ac:dyDescent="0.55000000000000004">
      <c r="B5" s="58" t="s">
        <v>0</v>
      </c>
      <c r="C5" s="58" t="s">
        <v>172</v>
      </c>
      <c r="D5" s="58" t="s">
        <v>304</v>
      </c>
      <c r="E5" s="58" t="s">
        <v>305</v>
      </c>
      <c r="F5" s="58" t="s">
        <v>306</v>
      </c>
      <c r="G5" s="148" t="s">
        <v>307</v>
      </c>
      <c r="H5" s="58" t="s">
        <v>8</v>
      </c>
      <c r="I5" s="58" t="s">
        <v>9</v>
      </c>
      <c r="J5" s="58" t="s">
        <v>10</v>
      </c>
      <c r="K5" s="58" t="s">
        <v>11</v>
      </c>
      <c r="L5" s="58" t="s">
        <v>318</v>
      </c>
      <c r="M5" s="58" t="s">
        <v>319</v>
      </c>
      <c r="N5" s="58" t="s">
        <v>320</v>
      </c>
      <c r="O5" s="58" t="s">
        <v>321</v>
      </c>
      <c r="P5" s="58" t="s">
        <v>322</v>
      </c>
      <c r="Q5" s="58" t="s">
        <v>323</v>
      </c>
      <c r="R5" s="148" t="s">
        <v>345</v>
      </c>
      <c r="S5" s="58" t="s">
        <v>312</v>
      </c>
      <c r="T5" s="58" t="s">
        <v>13</v>
      </c>
      <c r="U5" s="58" t="s">
        <v>308</v>
      </c>
      <c r="V5" s="58" t="s">
        <v>309</v>
      </c>
      <c r="W5" s="58" t="s">
        <v>310</v>
      </c>
      <c r="X5" s="58" t="s">
        <v>311</v>
      </c>
    </row>
    <row r="6" spans="2:24" ht="15.6" x14ac:dyDescent="0.6">
      <c r="B6" s="135">
        <v>1</v>
      </c>
      <c r="C6" s="150">
        <v>43556</v>
      </c>
      <c r="D6" s="113"/>
      <c r="E6" s="113"/>
      <c r="F6" s="113"/>
      <c r="G6" s="87">
        <f>SUM(D6:F6)</f>
        <v>0</v>
      </c>
      <c r="H6" s="113"/>
      <c r="I6" s="113"/>
      <c r="J6" s="113"/>
      <c r="K6" s="113"/>
      <c r="L6" s="113"/>
      <c r="M6" s="113"/>
      <c r="N6" s="113"/>
      <c r="O6" s="113"/>
      <c r="P6" s="113"/>
      <c r="Q6" s="113"/>
      <c r="R6" s="87">
        <f>SUM(L6:Q6)</f>
        <v>0</v>
      </c>
      <c r="S6" s="113"/>
      <c r="T6" s="113"/>
      <c r="U6" s="113"/>
      <c r="V6" s="113"/>
      <c r="W6" s="113"/>
      <c r="X6" s="113"/>
    </row>
    <row r="7" spans="2:24" ht="15.6" x14ac:dyDescent="0.6">
      <c r="B7" s="135">
        <v>2</v>
      </c>
      <c r="C7" s="150">
        <v>43586</v>
      </c>
      <c r="D7" s="113"/>
      <c r="E7" s="113"/>
      <c r="F7" s="113"/>
      <c r="G7" s="87">
        <f t="shared" ref="G7:G17" si="0">SUM(D7:F7)</f>
        <v>0</v>
      </c>
      <c r="H7" s="113"/>
      <c r="I7" s="113"/>
      <c r="J7" s="113"/>
      <c r="K7" s="113"/>
      <c r="L7" s="113"/>
      <c r="M7" s="113"/>
      <c r="N7" s="113"/>
      <c r="O7" s="113"/>
      <c r="P7" s="113"/>
      <c r="Q7" s="113"/>
      <c r="R7" s="87">
        <f t="shared" ref="R7:R17" si="1">SUM(L7:Q7)</f>
        <v>0</v>
      </c>
      <c r="S7" s="113"/>
      <c r="T7" s="113"/>
      <c r="U7" s="113"/>
      <c r="V7" s="113"/>
      <c r="W7" s="113"/>
      <c r="X7" s="113"/>
    </row>
    <row r="8" spans="2:24" ht="15.6" x14ac:dyDescent="0.6">
      <c r="B8" s="135">
        <v>3</v>
      </c>
      <c r="C8" s="150">
        <v>43617</v>
      </c>
      <c r="D8" s="113"/>
      <c r="E8" s="113"/>
      <c r="F8" s="113"/>
      <c r="G8" s="87">
        <f t="shared" si="0"/>
        <v>0</v>
      </c>
      <c r="H8" s="113"/>
      <c r="I8" s="113"/>
      <c r="J8" s="113"/>
      <c r="K8" s="113"/>
      <c r="L8" s="113"/>
      <c r="M8" s="113"/>
      <c r="N8" s="113"/>
      <c r="O8" s="113"/>
      <c r="P8" s="113"/>
      <c r="Q8" s="113"/>
      <c r="R8" s="87">
        <f t="shared" si="1"/>
        <v>0</v>
      </c>
      <c r="S8" s="113"/>
      <c r="T8" s="113"/>
      <c r="U8" s="113"/>
      <c r="V8" s="113"/>
      <c r="W8" s="113"/>
      <c r="X8" s="113"/>
    </row>
    <row r="9" spans="2:24" ht="15.6" x14ac:dyDescent="0.6">
      <c r="B9" s="135">
        <v>4</v>
      </c>
      <c r="C9" s="150">
        <v>43647</v>
      </c>
      <c r="D9" s="113"/>
      <c r="E9" s="113"/>
      <c r="F9" s="113"/>
      <c r="G9" s="87">
        <f t="shared" si="0"/>
        <v>0</v>
      </c>
      <c r="H9" s="113"/>
      <c r="I9" s="113"/>
      <c r="J9" s="113"/>
      <c r="K9" s="113"/>
      <c r="L9" s="113"/>
      <c r="M9" s="113"/>
      <c r="N9" s="113"/>
      <c r="O9" s="113"/>
      <c r="P9" s="113"/>
      <c r="Q9" s="113"/>
      <c r="R9" s="87">
        <f t="shared" si="1"/>
        <v>0</v>
      </c>
      <c r="S9" s="113"/>
      <c r="T9" s="113"/>
      <c r="U9" s="113"/>
      <c r="V9" s="113"/>
      <c r="W9" s="113"/>
      <c r="X9" s="113"/>
    </row>
    <row r="10" spans="2:24" ht="15.6" x14ac:dyDescent="0.6">
      <c r="B10" s="135">
        <v>5</v>
      </c>
      <c r="C10" s="150">
        <v>43678</v>
      </c>
      <c r="D10" s="113"/>
      <c r="E10" s="113"/>
      <c r="F10" s="113"/>
      <c r="G10" s="87">
        <f t="shared" si="0"/>
        <v>0</v>
      </c>
      <c r="H10" s="113"/>
      <c r="I10" s="113"/>
      <c r="J10" s="113"/>
      <c r="K10" s="113"/>
      <c r="L10" s="113"/>
      <c r="M10" s="113"/>
      <c r="N10" s="113"/>
      <c r="O10" s="113"/>
      <c r="P10" s="113"/>
      <c r="Q10" s="113"/>
      <c r="R10" s="87">
        <f t="shared" si="1"/>
        <v>0</v>
      </c>
      <c r="S10" s="113"/>
      <c r="T10" s="113"/>
      <c r="U10" s="113"/>
      <c r="V10" s="113"/>
      <c r="W10" s="113"/>
      <c r="X10" s="113"/>
    </row>
    <row r="11" spans="2:24" ht="15.6" x14ac:dyDescent="0.6">
      <c r="B11" s="135">
        <v>6</v>
      </c>
      <c r="C11" s="150">
        <v>43709</v>
      </c>
      <c r="D11" s="113"/>
      <c r="E11" s="113"/>
      <c r="F11" s="113"/>
      <c r="G11" s="87">
        <f t="shared" si="0"/>
        <v>0</v>
      </c>
      <c r="H11" s="113"/>
      <c r="I11" s="113"/>
      <c r="J11" s="113"/>
      <c r="K11" s="113"/>
      <c r="L11" s="113"/>
      <c r="M11" s="113"/>
      <c r="N11" s="113"/>
      <c r="O11" s="113"/>
      <c r="P11" s="113"/>
      <c r="Q11" s="113"/>
      <c r="R11" s="87">
        <f t="shared" si="1"/>
        <v>0</v>
      </c>
      <c r="S11" s="113"/>
      <c r="T11" s="113"/>
      <c r="U11" s="113"/>
      <c r="V11" s="113"/>
      <c r="W11" s="113"/>
      <c r="X11" s="113"/>
    </row>
    <row r="12" spans="2:24" ht="15.6" x14ac:dyDescent="0.6">
      <c r="B12" s="135">
        <v>7</v>
      </c>
      <c r="C12" s="150">
        <v>43739</v>
      </c>
      <c r="D12" s="113"/>
      <c r="E12" s="113"/>
      <c r="F12" s="113"/>
      <c r="G12" s="87">
        <f t="shared" si="0"/>
        <v>0</v>
      </c>
      <c r="H12" s="113"/>
      <c r="I12" s="113"/>
      <c r="J12" s="113"/>
      <c r="K12" s="113"/>
      <c r="L12" s="113"/>
      <c r="M12" s="113"/>
      <c r="N12" s="113"/>
      <c r="O12" s="113"/>
      <c r="P12" s="113"/>
      <c r="Q12" s="113"/>
      <c r="R12" s="87">
        <f t="shared" si="1"/>
        <v>0</v>
      </c>
      <c r="S12" s="113"/>
      <c r="T12" s="113"/>
      <c r="U12" s="113"/>
      <c r="V12" s="113"/>
      <c r="W12" s="113"/>
      <c r="X12" s="113"/>
    </row>
    <row r="13" spans="2:24" ht="15.6" x14ac:dyDescent="0.6">
      <c r="B13" s="135">
        <v>8</v>
      </c>
      <c r="C13" s="150">
        <v>43770</v>
      </c>
      <c r="D13" s="113"/>
      <c r="E13" s="113"/>
      <c r="F13" s="113"/>
      <c r="G13" s="87">
        <f t="shared" si="0"/>
        <v>0</v>
      </c>
      <c r="H13" s="113"/>
      <c r="I13" s="113"/>
      <c r="J13" s="113"/>
      <c r="K13" s="113"/>
      <c r="L13" s="113"/>
      <c r="M13" s="113"/>
      <c r="N13" s="113"/>
      <c r="O13" s="113"/>
      <c r="P13" s="113"/>
      <c r="Q13" s="113"/>
      <c r="R13" s="87">
        <f t="shared" si="1"/>
        <v>0</v>
      </c>
      <c r="S13" s="113"/>
      <c r="T13" s="113"/>
      <c r="U13" s="113"/>
      <c r="V13" s="113"/>
      <c r="W13" s="113"/>
      <c r="X13" s="113"/>
    </row>
    <row r="14" spans="2:24" ht="15.6" x14ac:dyDescent="0.6">
      <c r="B14" s="135">
        <v>9</v>
      </c>
      <c r="C14" s="150">
        <v>43800</v>
      </c>
      <c r="D14" s="113"/>
      <c r="E14" s="113"/>
      <c r="F14" s="113"/>
      <c r="G14" s="87">
        <f t="shared" si="0"/>
        <v>0</v>
      </c>
      <c r="H14" s="113"/>
      <c r="I14" s="113"/>
      <c r="J14" s="113"/>
      <c r="K14" s="113"/>
      <c r="L14" s="113"/>
      <c r="M14" s="113"/>
      <c r="N14" s="113"/>
      <c r="O14" s="113"/>
      <c r="P14" s="113"/>
      <c r="Q14" s="113"/>
      <c r="R14" s="87">
        <f t="shared" si="1"/>
        <v>0</v>
      </c>
      <c r="S14" s="113"/>
      <c r="T14" s="113"/>
      <c r="U14" s="113"/>
      <c r="V14" s="113"/>
      <c r="W14" s="113"/>
      <c r="X14" s="113"/>
    </row>
    <row r="15" spans="2:24" ht="15.6" x14ac:dyDescent="0.6">
      <c r="B15" s="135">
        <v>10</v>
      </c>
      <c r="C15" s="150">
        <v>43831</v>
      </c>
      <c r="D15" s="113"/>
      <c r="E15" s="113"/>
      <c r="F15" s="113"/>
      <c r="G15" s="87">
        <f t="shared" si="0"/>
        <v>0</v>
      </c>
      <c r="H15" s="113"/>
      <c r="I15" s="113"/>
      <c r="J15" s="113"/>
      <c r="K15" s="113"/>
      <c r="L15" s="113"/>
      <c r="M15" s="113"/>
      <c r="N15" s="113"/>
      <c r="O15" s="113"/>
      <c r="P15" s="113"/>
      <c r="Q15" s="113"/>
      <c r="R15" s="87">
        <f t="shared" si="1"/>
        <v>0</v>
      </c>
      <c r="S15" s="113"/>
      <c r="T15" s="113"/>
      <c r="U15" s="113"/>
      <c r="V15" s="113"/>
      <c r="W15" s="113"/>
      <c r="X15" s="113"/>
    </row>
    <row r="16" spans="2:24" ht="15.6" x14ac:dyDescent="0.6">
      <c r="B16" s="135">
        <v>11</v>
      </c>
      <c r="C16" s="150">
        <v>43862</v>
      </c>
      <c r="D16" s="113"/>
      <c r="E16" s="113"/>
      <c r="F16" s="113"/>
      <c r="G16" s="87">
        <f t="shared" si="0"/>
        <v>0</v>
      </c>
      <c r="H16" s="113"/>
      <c r="I16" s="113"/>
      <c r="J16" s="113"/>
      <c r="K16" s="113"/>
      <c r="L16" s="113"/>
      <c r="M16" s="113"/>
      <c r="N16" s="113"/>
      <c r="O16" s="113"/>
      <c r="P16" s="113"/>
      <c r="Q16" s="113"/>
      <c r="R16" s="87">
        <f t="shared" si="1"/>
        <v>0</v>
      </c>
      <c r="S16" s="113"/>
      <c r="T16" s="113"/>
      <c r="U16" s="113"/>
      <c r="V16" s="113"/>
      <c r="W16" s="113"/>
      <c r="X16" s="113"/>
    </row>
    <row r="17" spans="2:24" ht="15.6" x14ac:dyDescent="0.6">
      <c r="B17" s="135">
        <v>12</v>
      </c>
      <c r="C17" s="150">
        <v>43891</v>
      </c>
      <c r="D17" s="113"/>
      <c r="E17" s="113"/>
      <c r="F17" s="113"/>
      <c r="G17" s="87">
        <f t="shared" si="0"/>
        <v>0</v>
      </c>
      <c r="H17" s="113"/>
      <c r="I17" s="113"/>
      <c r="J17" s="113"/>
      <c r="K17" s="113"/>
      <c r="L17" s="113"/>
      <c r="M17" s="113"/>
      <c r="N17" s="113"/>
      <c r="O17" s="113"/>
      <c r="P17" s="113"/>
      <c r="Q17" s="113"/>
      <c r="R17" s="87">
        <f t="shared" si="1"/>
        <v>0</v>
      </c>
      <c r="S17" s="113"/>
      <c r="T17" s="113"/>
      <c r="U17" s="113"/>
      <c r="V17" s="113"/>
      <c r="W17" s="113"/>
      <c r="X17" s="113"/>
    </row>
    <row r="18" spans="2:24" ht="15.6" x14ac:dyDescent="0.6">
      <c r="B18" s="402" t="s">
        <v>178</v>
      </c>
      <c r="C18" s="403"/>
      <c r="D18" s="87">
        <f>SUM(D6:D17)</f>
        <v>0</v>
      </c>
      <c r="E18" s="87">
        <f t="shared" ref="E18:X18" si="2">SUM(E6:E17)</f>
        <v>0</v>
      </c>
      <c r="F18" s="87">
        <f t="shared" si="2"/>
        <v>0</v>
      </c>
      <c r="G18" s="87">
        <f t="shared" si="2"/>
        <v>0</v>
      </c>
      <c r="H18" s="87">
        <f t="shared" si="2"/>
        <v>0</v>
      </c>
      <c r="I18" s="87">
        <f t="shared" si="2"/>
        <v>0</v>
      </c>
      <c r="J18" s="87">
        <f t="shared" si="2"/>
        <v>0</v>
      </c>
      <c r="K18" s="87">
        <f t="shared" si="2"/>
        <v>0</v>
      </c>
      <c r="L18" s="87"/>
      <c r="M18" s="87"/>
      <c r="N18" s="87"/>
      <c r="O18" s="87"/>
      <c r="P18" s="87"/>
      <c r="Q18" s="87"/>
      <c r="R18" s="87">
        <f t="shared" si="2"/>
        <v>0</v>
      </c>
      <c r="S18" s="87">
        <f t="shared" si="2"/>
        <v>0</v>
      </c>
      <c r="T18" s="87">
        <f t="shared" si="2"/>
        <v>0</v>
      </c>
      <c r="U18" s="87">
        <f t="shared" si="2"/>
        <v>0</v>
      </c>
      <c r="V18" s="87">
        <f t="shared" si="2"/>
        <v>0</v>
      </c>
      <c r="W18" s="87">
        <f t="shared" si="2"/>
        <v>0</v>
      </c>
      <c r="X18" s="87">
        <f t="shared" si="2"/>
        <v>0</v>
      </c>
    </row>
  </sheetData>
  <mergeCells count="2">
    <mergeCell ref="B18:C18"/>
    <mergeCell ref="B3:W3"/>
  </mergeCells>
  <printOptions horizontalCentered="1"/>
  <pageMargins left="0.70866141732283472" right="0.70866141732283472" top="0.74803149606299213" bottom="0.74803149606299213" header="0.31496062992125984" footer="0.31496062992125984"/>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pageSetUpPr fitToPage="1"/>
  </sheetPr>
  <dimension ref="B3:H18"/>
  <sheetViews>
    <sheetView view="pageBreakPreview" zoomScaleNormal="100" zoomScaleSheetLayoutView="100" workbookViewId="0">
      <selection activeCell="E11" sqref="E11"/>
    </sheetView>
  </sheetViews>
  <sheetFormatPr defaultColWidth="8.85546875" defaultRowHeight="15.75" x14ac:dyDescent="0.25"/>
  <cols>
    <col min="1" max="1" width="3.42578125" style="1" customWidth="1"/>
    <col min="2" max="3" width="8.85546875" style="1"/>
    <col min="4" max="4" width="11.28515625" style="1" customWidth="1"/>
    <col min="5" max="5" width="11.42578125" style="1" customWidth="1"/>
    <col min="6" max="6" width="14.42578125" style="1" customWidth="1"/>
    <col min="7" max="7" width="11.85546875" style="1" customWidth="1"/>
    <col min="8" max="8" width="15.140625" style="1" customWidth="1"/>
    <col min="9" max="16384" width="8.85546875" style="1"/>
  </cols>
  <sheetData>
    <row r="3" spans="2:8" ht="15.6" x14ac:dyDescent="0.6">
      <c r="B3" s="278" t="s">
        <v>314</v>
      </c>
      <c r="C3" s="278"/>
      <c r="D3" s="278"/>
      <c r="E3" s="278"/>
      <c r="F3" s="278"/>
      <c r="G3" s="278"/>
      <c r="H3" s="278"/>
    </row>
    <row r="4" spans="2:8" ht="15.6" x14ac:dyDescent="0.6">
      <c r="B4" s="136" t="s">
        <v>3</v>
      </c>
      <c r="C4" s="136" t="s">
        <v>75</v>
      </c>
      <c r="D4" s="136" t="s">
        <v>324</v>
      </c>
      <c r="E4" s="136" t="s">
        <v>325</v>
      </c>
      <c r="F4" s="136" t="s">
        <v>326</v>
      </c>
      <c r="G4" s="136" t="s">
        <v>327</v>
      </c>
      <c r="H4" s="34" t="s">
        <v>346</v>
      </c>
    </row>
    <row r="5" spans="2:8" s="149" customFormat="1" ht="78" x14ac:dyDescent="0.55000000000000004">
      <c r="B5" s="58" t="s">
        <v>0</v>
      </c>
      <c r="C5" s="58" t="s">
        <v>172</v>
      </c>
      <c r="D5" s="58" t="s">
        <v>130</v>
      </c>
      <c r="E5" s="58" t="s">
        <v>131</v>
      </c>
      <c r="F5" s="58" t="s">
        <v>315</v>
      </c>
      <c r="G5" s="58" t="s">
        <v>316</v>
      </c>
      <c r="H5" s="148" t="s">
        <v>317</v>
      </c>
    </row>
    <row r="6" spans="2:8" ht="15.6" x14ac:dyDescent="0.6">
      <c r="B6" s="135">
        <v>1</v>
      </c>
      <c r="C6" s="150">
        <v>43556</v>
      </c>
      <c r="D6" s="113"/>
      <c r="E6" s="113"/>
      <c r="F6" s="113"/>
      <c r="G6" s="113"/>
      <c r="H6" s="87">
        <f>SUM(D6:F6)</f>
        <v>0</v>
      </c>
    </row>
    <row r="7" spans="2:8" ht="15.6" x14ac:dyDescent="0.6">
      <c r="B7" s="135">
        <v>2</v>
      </c>
      <c r="C7" s="150">
        <v>43586</v>
      </c>
      <c r="D7" s="113"/>
      <c r="E7" s="113"/>
      <c r="F7" s="113"/>
      <c r="G7" s="113"/>
      <c r="H7" s="87">
        <f t="shared" ref="H7:H17" si="0">SUM(D7:F7)</f>
        <v>0</v>
      </c>
    </row>
    <row r="8" spans="2:8" ht="15.6" x14ac:dyDescent="0.6">
      <c r="B8" s="135">
        <v>3</v>
      </c>
      <c r="C8" s="150">
        <v>43617</v>
      </c>
      <c r="D8" s="113"/>
      <c r="E8" s="113"/>
      <c r="F8" s="113"/>
      <c r="G8" s="113"/>
      <c r="H8" s="87">
        <f t="shared" si="0"/>
        <v>0</v>
      </c>
    </row>
    <row r="9" spans="2:8" ht="15.6" x14ac:dyDescent="0.6">
      <c r="B9" s="135">
        <v>4</v>
      </c>
      <c r="C9" s="150">
        <v>43647</v>
      </c>
      <c r="D9" s="113"/>
      <c r="E9" s="113"/>
      <c r="F9" s="113"/>
      <c r="G9" s="113"/>
      <c r="H9" s="87">
        <f t="shared" si="0"/>
        <v>0</v>
      </c>
    </row>
    <row r="10" spans="2:8" ht="15.6" x14ac:dyDescent="0.6">
      <c r="B10" s="135">
        <v>5</v>
      </c>
      <c r="C10" s="150">
        <v>43678</v>
      </c>
      <c r="D10" s="113"/>
      <c r="E10" s="113"/>
      <c r="F10" s="113"/>
      <c r="G10" s="113"/>
      <c r="H10" s="87">
        <f t="shared" si="0"/>
        <v>0</v>
      </c>
    </row>
    <row r="11" spans="2:8" ht="15.6" x14ac:dyDescent="0.6">
      <c r="B11" s="135">
        <v>6</v>
      </c>
      <c r="C11" s="150">
        <v>43709</v>
      </c>
      <c r="D11" s="113"/>
      <c r="E11" s="113"/>
      <c r="F11" s="113"/>
      <c r="G11" s="113"/>
      <c r="H11" s="87">
        <f t="shared" si="0"/>
        <v>0</v>
      </c>
    </row>
    <row r="12" spans="2:8" ht="15.6" x14ac:dyDescent="0.6">
      <c r="B12" s="135">
        <v>7</v>
      </c>
      <c r="C12" s="150">
        <v>43739</v>
      </c>
      <c r="D12" s="113"/>
      <c r="E12" s="113"/>
      <c r="F12" s="113"/>
      <c r="G12" s="113"/>
      <c r="H12" s="87">
        <f t="shared" si="0"/>
        <v>0</v>
      </c>
    </row>
    <row r="13" spans="2:8" ht="15.6" x14ac:dyDescent="0.6">
      <c r="B13" s="135">
        <v>8</v>
      </c>
      <c r="C13" s="150">
        <v>43770</v>
      </c>
      <c r="D13" s="113"/>
      <c r="E13" s="113"/>
      <c r="F13" s="113"/>
      <c r="G13" s="113"/>
      <c r="H13" s="87">
        <f t="shared" si="0"/>
        <v>0</v>
      </c>
    </row>
    <row r="14" spans="2:8" ht="15.6" x14ac:dyDescent="0.6">
      <c r="B14" s="135">
        <v>9</v>
      </c>
      <c r="C14" s="150">
        <v>43800</v>
      </c>
      <c r="D14" s="113"/>
      <c r="E14" s="113"/>
      <c r="F14" s="113"/>
      <c r="G14" s="113"/>
      <c r="H14" s="87">
        <f t="shared" si="0"/>
        <v>0</v>
      </c>
    </row>
    <row r="15" spans="2:8" ht="15.6" x14ac:dyDescent="0.6">
      <c r="B15" s="135">
        <v>10</v>
      </c>
      <c r="C15" s="150">
        <v>43831</v>
      </c>
      <c r="D15" s="113"/>
      <c r="E15" s="113"/>
      <c r="F15" s="113"/>
      <c r="G15" s="113"/>
      <c r="H15" s="87">
        <f t="shared" si="0"/>
        <v>0</v>
      </c>
    </row>
    <row r="16" spans="2:8" ht="15.6" x14ac:dyDescent="0.6">
      <c r="B16" s="135">
        <v>11</v>
      </c>
      <c r="C16" s="150">
        <v>43862</v>
      </c>
      <c r="D16" s="113"/>
      <c r="E16" s="113"/>
      <c r="F16" s="113"/>
      <c r="G16" s="113"/>
      <c r="H16" s="87">
        <f t="shared" si="0"/>
        <v>0</v>
      </c>
    </row>
    <row r="17" spans="2:8" ht="15.6" x14ac:dyDescent="0.6">
      <c r="B17" s="135">
        <v>12</v>
      </c>
      <c r="C17" s="150">
        <v>43891</v>
      </c>
      <c r="D17" s="113"/>
      <c r="E17" s="113"/>
      <c r="F17" s="113"/>
      <c r="G17" s="113"/>
      <c r="H17" s="87">
        <f t="shared" si="0"/>
        <v>0</v>
      </c>
    </row>
    <row r="18" spans="2:8" ht="15.6" x14ac:dyDescent="0.6">
      <c r="B18" s="405" t="s">
        <v>178</v>
      </c>
      <c r="C18" s="405"/>
      <c r="D18" s="87">
        <f>SUM(D6:D17)</f>
        <v>0</v>
      </c>
      <c r="E18" s="87">
        <f t="shared" ref="E18:H18" si="1">SUM(E6:E17)</f>
        <v>0</v>
      </c>
      <c r="F18" s="87">
        <f t="shared" si="1"/>
        <v>0</v>
      </c>
      <c r="G18" s="87"/>
      <c r="H18" s="87">
        <f t="shared" si="1"/>
        <v>0</v>
      </c>
    </row>
  </sheetData>
  <mergeCells count="2">
    <mergeCell ref="B3:H3"/>
    <mergeCell ref="B18:C18"/>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sheetPr>
  <dimension ref="B2:H114"/>
  <sheetViews>
    <sheetView showGridLines="0" tabSelected="1" view="pageBreakPreview" topLeftCell="A2" zoomScaleNormal="100" zoomScaleSheetLayoutView="100" workbookViewId="0">
      <selection activeCell="C55" sqref="C55:E55"/>
    </sheetView>
  </sheetViews>
  <sheetFormatPr defaultColWidth="8.85546875" defaultRowHeight="15.75" x14ac:dyDescent="0.25"/>
  <cols>
    <col min="1" max="1" width="8.85546875" style="171"/>
    <col min="2" max="2" width="8.85546875" style="172"/>
    <col min="3" max="3" width="11" style="171" customWidth="1"/>
    <col min="4" max="4" width="63" style="171" customWidth="1"/>
    <col min="5" max="5" width="21.140625" style="171" customWidth="1"/>
    <col min="6" max="6" width="16.7109375" style="171" customWidth="1"/>
    <col min="7" max="7" width="17.5703125" style="171" customWidth="1"/>
    <col min="8" max="8" width="14.7109375" style="171" customWidth="1"/>
    <col min="9" max="16384" width="8.85546875" style="171"/>
  </cols>
  <sheetData>
    <row r="2" spans="2:8" ht="18.75" x14ac:dyDescent="0.3">
      <c r="B2" s="261"/>
      <c r="C2" s="261"/>
      <c r="D2" s="262" t="s">
        <v>108</v>
      </c>
      <c r="E2" s="262"/>
      <c r="F2" s="262"/>
      <c r="G2" s="262"/>
    </row>
    <row r="3" spans="2:8" x14ac:dyDescent="0.25">
      <c r="B3" s="261"/>
      <c r="C3" s="261"/>
      <c r="D3" s="263" t="s">
        <v>109</v>
      </c>
      <c r="E3" s="263"/>
      <c r="F3" s="263"/>
      <c r="G3" s="263"/>
    </row>
    <row r="4" spans="2:8" x14ac:dyDescent="0.25">
      <c r="B4" s="261"/>
      <c r="C4" s="261"/>
      <c r="D4" s="263" t="s">
        <v>365</v>
      </c>
      <c r="E4" s="263"/>
      <c r="F4" s="263"/>
      <c r="G4" s="263"/>
    </row>
    <row r="5" spans="2:8" x14ac:dyDescent="0.25">
      <c r="B5" s="261"/>
      <c r="C5" s="261"/>
      <c r="D5" s="263" t="s">
        <v>352</v>
      </c>
      <c r="E5" s="263"/>
      <c r="F5" s="263"/>
      <c r="G5" s="263"/>
    </row>
    <row r="6" spans="2:8" x14ac:dyDescent="0.25">
      <c r="C6" s="172"/>
      <c r="D6" s="223" t="s">
        <v>126</v>
      </c>
      <c r="E6" s="223"/>
      <c r="F6" s="223"/>
      <c r="G6" s="223"/>
    </row>
    <row r="7" spans="2:8" x14ac:dyDescent="0.25">
      <c r="C7" s="172"/>
      <c r="D7" s="264"/>
      <c r="E7" s="264"/>
      <c r="F7" s="264"/>
      <c r="G7" s="264"/>
    </row>
    <row r="8" spans="2:8" x14ac:dyDescent="0.25">
      <c r="B8" s="243" t="s">
        <v>127</v>
      </c>
      <c r="C8" s="243"/>
      <c r="D8" s="212"/>
      <c r="E8" s="173" t="s">
        <v>128</v>
      </c>
      <c r="F8" s="257"/>
      <c r="G8" s="257"/>
    </row>
    <row r="9" spans="2:8" x14ac:dyDescent="0.25">
      <c r="B9" s="243" t="s">
        <v>113</v>
      </c>
      <c r="C9" s="243"/>
      <c r="D9" s="213"/>
      <c r="E9" s="173" t="s">
        <v>116</v>
      </c>
      <c r="F9" s="257"/>
      <c r="G9" s="257"/>
    </row>
    <row r="10" spans="2:8" x14ac:dyDescent="0.25">
      <c r="B10" s="243" t="s">
        <v>117</v>
      </c>
      <c r="C10" s="243"/>
      <c r="D10" s="212"/>
      <c r="E10" s="173" t="s">
        <v>115</v>
      </c>
      <c r="F10" s="257"/>
      <c r="G10" s="257"/>
    </row>
    <row r="11" spans="2:8" ht="47.25" customHeight="1" x14ac:dyDescent="0.25">
      <c r="B11" s="258" t="s">
        <v>398</v>
      </c>
      <c r="C11" s="259"/>
      <c r="D11" s="214"/>
      <c r="E11" s="173" t="s">
        <v>397</v>
      </c>
      <c r="F11" s="260">
        <f>DATEDIF(D11,$D$114,"y")</f>
        <v>121</v>
      </c>
      <c r="G11" s="260"/>
    </row>
    <row r="13" spans="2:8" x14ac:dyDescent="0.25">
      <c r="B13" s="200" t="s">
        <v>0</v>
      </c>
      <c r="C13" s="245" t="s">
        <v>124</v>
      </c>
      <c r="D13" s="245"/>
      <c r="E13" s="245"/>
      <c r="F13" s="200" t="s">
        <v>2</v>
      </c>
      <c r="G13" s="200" t="s">
        <v>2</v>
      </c>
    </row>
    <row r="14" spans="2:8" x14ac:dyDescent="0.25">
      <c r="B14" s="200" t="s">
        <v>3</v>
      </c>
      <c r="C14" s="245" t="s">
        <v>4</v>
      </c>
      <c r="D14" s="245"/>
      <c r="E14" s="245"/>
      <c r="F14" s="245"/>
      <c r="G14" s="245"/>
      <c r="H14" s="174"/>
    </row>
    <row r="15" spans="2:8" x14ac:dyDescent="0.25">
      <c r="B15" s="175" t="s">
        <v>5</v>
      </c>
      <c r="C15" s="253" t="s">
        <v>129</v>
      </c>
      <c r="D15" s="253"/>
      <c r="E15" s="253"/>
      <c r="F15" s="253"/>
      <c r="G15" s="253"/>
      <c r="H15" s="174"/>
    </row>
    <row r="16" spans="2:8" x14ac:dyDescent="0.25">
      <c r="B16" s="176">
        <v>1</v>
      </c>
      <c r="C16" s="240" t="s">
        <v>130</v>
      </c>
      <c r="D16" s="240"/>
      <c r="E16" s="240"/>
      <c r="F16" s="195"/>
      <c r="G16" s="224"/>
      <c r="H16" s="177"/>
    </row>
    <row r="17" spans="2:8" x14ac:dyDescent="0.25">
      <c r="B17" s="176">
        <v>2</v>
      </c>
      <c r="C17" s="240" t="s">
        <v>131</v>
      </c>
      <c r="D17" s="240"/>
      <c r="E17" s="240"/>
      <c r="F17" s="195">
        <v>0</v>
      </c>
      <c r="G17" s="224"/>
      <c r="H17" s="177"/>
    </row>
    <row r="18" spans="2:8" s="179" customFormat="1" ht="31.15" customHeight="1" x14ac:dyDescent="0.25">
      <c r="B18" s="204">
        <v>3</v>
      </c>
      <c r="C18" s="225" t="s">
        <v>132</v>
      </c>
      <c r="D18" s="265"/>
      <c r="E18" s="265"/>
      <c r="F18" s="197">
        <v>0</v>
      </c>
      <c r="G18" s="224"/>
      <c r="H18" s="178"/>
    </row>
    <row r="19" spans="2:8" x14ac:dyDescent="0.25">
      <c r="B19" s="180">
        <v>4</v>
      </c>
      <c r="C19" s="254" t="s">
        <v>353</v>
      </c>
      <c r="D19" s="254"/>
      <c r="E19" s="254"/>
      <c r="F19" s="255"/>
      <c r="G19" s="198">
        <f>SUM(F16,F17,F18)</f>
        <v>0</v>
      </c>
      <c r="H19" s="177"/>
    </row>
    <row r="20" spans="2:8" x14ac:dyDescent="0.25">
      <c r="B20" s="181">
        <v>5</v>
      </c>
      <c r="C20" s="243" t="s">
        <v>134</v>
      </c>
      <c r="D20" s="243"/>
      <c r="E20" s="243"/>
      <c r="F20" s="255"/>
      <c r="G20" s="166">
        <f>MIN(G19,50000)</f>
        <v>0</v>
      </c>
    </row>
    <row r="21" spans="2:8" x14ac:dyDescent="0.25">
      <c r="B21" s="176">
        <v>6</v>
      </c>
      <c r="C21" s="243" t="s">
        <v>21</v>
      </c>
      <c r="D21" s="243"/>
      <c r="E21" s="243"/>
      <c r="F21" s="255"/>
      <c r="G21" s="196"/>
    </row>
    <row r="22" spans="2:8" x14ac:dyDescent="0.25">
      <c r="B22" s="182">
        <v>7</v>
      </c>
      <c r="C22" s="251" t="s">
        <v>354</v>
      </c>
      <c r="D22" s="251"/>
      <c r="E22" s="251"/>
      <c r="F22" s="255"/>
      <c r="G22" s="167">
        <f>G19-G20-G21</f>
        <v>0</v>
      </c>
    </row>
    <row r="23" spans="2:8" x14ac:dyDescent="0.25">
      <c r="B23" s="175" t="s">
        <v>22</v>
      </c>
      <c r="C23" s="253" t="s">
        <v>23</v>
      </c>
      <c r="D23" s="253"/>
      <c r="E23" s="253"/>
      <c r="F23" s="253"/>
      <c r="G23" s="253"/>
    </row>
    <row r="24" spans="2:8" x14ac:dyDescent="0.25">
      <c r="B24" s="176">
        <v>8</v>
      </c>
      <c r="C24" s="240" t="s">
        <v>362</v>
      </c>
      <c r="D24" s="240"/>
      <c r="E24" s="240"/>
      <c r="F24" s="196"/>
      <c r="G24" s="255"/>
    </row>
    <row r="25" spans="2:8" x14ac:dyDescent="0.25">
      <c r="B25" s="176">
        <v>9</v>
      </c>
      <c r="C25" s="240" t="s">
        <v>25</v>
      </c>
      <c r="D25" s="240"/>
      <c r="E25" s="240"/>
      <c r="F25" s="196"/>
      <c r="G25" s="255"/>
    </row>
    <row r="26" spans="2:8" s="183" customFormat="1" x14ac:dyDescent="0.25">
      <c r="B26" s="182">
        <v>10</v>
      </c>
      <c r="C26" s="251" t="s">
        <v>355</v>
      </c>
      <c r="D26" s="251"/>
      <c r="E26" s="251"/>
      <c r="F26" s="252"/>
      <c r="G26" s="167">
        <f>F24-F25</f>
        <v>0</v>
      </c>
    </row>
    <row r="27" spans="2:8" x14ac:dyDescent="0.25">
      <c r="B27" s="176">
        <v>11</v>
      </c>
      <c r="C27" s="240" t="s">
        <v>356</v>
      </c>
      <c r="D27" s="240"/>
      <c r="E27" s="240"/>
      <c r="F27" s="252"/>
      <c r="G27" s="166">
        <f>G26*0.3</f>
        <v>0</v>
      </c>
    </row>
    <row r="28" spans="2:8" s="179" customFormat="1" ht="29.65" customHeight="1" x14ac:dyDescent="0.25">
      <c r="B28" s="204">
        <v>12</v>
      </c>
      <c r="C28" s="225" t="s">
        <v>28</v>
      </c>
      <c r="D28" s="225"/>
      <c r="E28" s="225"/>
      <c r="F28" s="252"/>
      <c r="G28" s="197"/>
    </row>
    <row r="29" spans="2:8" s="183" customFormat="1" x14ac:dyDescent="0.25">
      <c r="B29" s="182">
        <v>13</v>
      </c>
      <c r="C29" s="251" t="s">
        <v>357</v>
      </c>
      <c r="D29" s="251"/>
      <c r="E29" s="251"/>
      <c r="F29" s="252"/>
      <c r="G29" s="167">
        <f>G26-G27-G28</f>
        <v>0</v>
      </c>
    </row>
    <row r="30" spans="2:8" x14ac:dyDescent="0.25">
      <c r="B30" s="175" t="s">
        <v>30</v>
      </c>
      <c r="C30" s="253" t="s">
        <v>31</v>
      </c>
      <c r="D30" s="253"/>
      <c r="E30" s="253"/>
      <c r="F30" s="253"/>
      <c r="G30" s="253"/>
    </row>
    <row r="31" spans="2:8" x14ac:dyDescent="0.25">
      <c r="B31" s="176">
        <v>14</v>
      </c>
      <c r="C31" s="240" t="s">
        <v>32</v>
      </c>
      <c r="D31" s="240"/>
      <c r="E31" s="240"/>
      <c r="F31" s="196"/>
      <c r="G31" s="255"/>
    </row>
    <row r="32" spans="2:8" x14ac:dyDescent="0.25">
      <c r="B32" s="176">
        <v>15</v>
      </c>
      <c r="C32" s="240" t="s">
        <v>33</v>
      </c>
      <c r="D32" s="240"/>
      <c r="E32" s="240"/>
      <c r="F32" s="196"/>
      <c r="G32" s="255"/>
    </row>
    <row r="33" spans="2:7" x14ac:dyDescent="0.25">
      <c r="B33" s="176">
        <v>16</v>
      </c>
      <c r="C33" s="240" t="s">
        <v>366</v>
      </c>
      <c r="D33" s="240"/>
      <c r="E33" s="240"/>
      <c r="F33" s="196"/>
      <c r="G33" s="202"/>
    </row>
    <row r="34" spans="2:7" s="183" customFormat="1" x14ac:dyDescent="0.25">
      <c r="B34" s="182">
        <v>17</v>
      </c>
      <c r="C34" s="251" t="s">
        <v>358</v>
      </c>
      <c r="D34" s="251"/>
      <c r="E34" s="251"/>
      <c r="F34" s="252"/>
      <c r="G34" s="167">
        <f>SUM(F31,F32,F33)</f>
        <v>0</v>
      </c>
    </row>
    <row r="35" spans="2:7" s="183" customFormat="1" x14ac:dyDescent="0.25">
      <c r="B35" s="182" t="s">
        <v>35</v>
      </c>
      <c r="C35" s="251" t="s">
        <v>359</v>
      </c>
      <c r="D35" s="251"/>
      <c r="E35" s="251"/>
      <c r="F35" s="252"/>
      <c r="G35" s="167">
        <f>SUM(G22,G29,G34)</f>
        <v>0</v>
      </c>
    </row>
    <row r="36" spans="2:7" x14ac:dyDescent="0.25">
      <c r="B36" s="175" t="s">
        <v>37</v>
      </c>
      <c r="C36" s="253" t="s">
        <v>38</v>
      </c>
      <c r="D36" s="253"/>
      <c r="E36" s="253"/>
      <c r="F36" s="253"/>
      <c r="G36" s="253"/>
    </row>
    <row r="37" spans="2:7" x14ac:dyDescent="0.25">
      <c r="B37" s="248">
        <v>18</v>
      </c>
      <c r="C37" s="240" t="s">
        <v>58</v>
      </c>
      <c r="D37" s="240"/>
      <c r="E37" s="240"/>
      <c r="F37" s="184"/>
      <c r="G37" s="184"/>
    </row>
    <row r="38" spans="2:7" x14ac:dyDescent="0.25">
      <c r="B38" s="248"/>
      <c r="C38" s="176" t="s">
        <v>39</v>
      </c>
      <c r="D38" s="185" t="s">
        <v>48</v>
      </c>
      <c r="E38" s="196"/>
      <c r="F38" s="224"/>
      <c r="G38" s="224"/>
    </row>
    <row r="39" spans="2:7" x14ac:dyDescent="0.25">
      <c r="B39" s="248"/>
      <c r="C39" s="176" t="s">
        <v>40</v>
      </c>
      <c r="D39" s="185" t="s">
        <v>390</v>
      </c>
      <c r="E39" s="196"/>
      <c r="F39" s="224"/>
      <c r="G39" s="224"/>
    </row>
    <row r="40" spans="2:7" x14ac:dyDescent="0.25">
      <c r="B40" s="248"/>
      <c r="C40" s="176" t="s">
        <v>41</v>
      </c>
      <c r="D40" s="185" t="s">
        <v>50</v>
      </c>
      <c r="E40" s="196"/>
      <c r="F40" s="224"/>
      <c r="G40" s="224"/>
    </row>
    <row r="41" spans="2:7" x14ac:dyDescent="0.25">
      <c r="B41" s="248"/>
      <c r="C41" s="176" t="s">
        <v>42</v>
      </c>
      <c r="D41" s="185" t="s">
        <v>51</v>
      </c>
      <c r="E41" s="196"/>
      <c r="F41" s="224"/>
      <c r="G41" s="224"/>
    </row>
    <row r="42" spans="2:7" x14ac:dyDescent="0.25">
      <c r="B42" s="248"/>
      <c r="C42" s="176" t="s">
        <v>43</v>
      </c>
      <c r="D42" s="185" t="s">
        <v>52</v>
      </c>
      <c r="E42" s="196"/>
      <c r="F42" s="224"/>
      <c r="G42" s="224"/>
    </row>
    <row r="43" spans="2:7" x14ac:dyDescent="0.25">
      <c r="B43" s="248"/>
      <c r="C43" s="176" t="s">
        <v>44</v>
      </c>
      <c r="D43" s="185" t="s">
        <v>391</v>
      </c>
      <c r="E43" s="196"/>
      <c r="F43" s="224"/>
      <c r="G43" s="224"/>
    </row>
    <row r="44" spans="2:7" x14ac:dyDescent="0.25">
      <c r="B44" s="248"/>
      <c r="C44" s="176" t="s">
        <v>45</v>
      </c>
      <c r="D44" s="185" t="s">
        <v>54</v>
      </c>
      <c r="E44" s="196"/>
      <c r="F44" s="224"/>
      <c r="G44" s="224"/>
    </row>
    <row r="45" spans="2:7" x14ac:dyDescent="0.25">
      <c r="B45" s="248"/>
      <c r="C45" s="176" t="s">
        <v>46</v>
      </c>
      <c r="D45" s="185" t="s">
        <v>237</v>
      </c>
      <c r="E45" s="196"/>
      <c r="F45" s="224"/>
      <c r="G45" s="224"/>
    </row>
    <row r="46" spans="2:7" x14ac:dyDescent="0.25">
      <c r="B46" s="248"/>
      <c r="C46" s="176" t="s">
        <v>47</v>
      </c>
      <c r="D46" s="185" t="s">
        <v>56</v>
      </c>
      <c r="E46" s="196"/>
      <c r="F46" s="224"/>
      <c r="G46" s="224"/>
    </row>
    <row r="47" spans="2:7" x14ac:dyDescent="0.25">
      <c r="B47" s="248"/>
      <c r="C47" s="185"/>
      <c r="D47" s="205" t="s">
        <v>57</v>
      </c>
      <c r="E47" s="166">
        <f>SUM(E38:E46)</f>
        <v>0</v>
      </c>
      <c r="F47" s="219">
        <f>MIN(E47,150000)</f>
        <v>0</v>
      </c>
      <c r="G47" s="186"/>
    </row>
    <row r="48" spans="2:7" ht="45.4" customHeight="1" x14ac:dyDescent="0.25">
      <c r="B48" s="204">
        <v>19</v>
      </c>
      <c r="C48" s="237" t="s">
        <v>182</v>
      </c>
      <c r="D48" s="237"/>
      <c r="E48" s="196"/>
      <c r="F48" s="186"/>
      <c r="G48" s="186"/>
    </row>
    <row r="49" spans="2:8" ht="64.5" customHeight="1" x14ac:dyDescent="0.6">
      <c r="B49" s="204">
        <v>20</v>
      </c>
      <c r="C49" s="225" t="s">
        <v>363</v>
      </c>
      <c r="D49" s="225"/>
      <c r="E49" s="196"/>
      <c r="F49" s="210" t="s">
        <v>143</v>
      </c>
      <c r="G49" s="186"/>
    </row>
    <row r="50" spans="2:8" s="188" customFormat="1" ht="46.9" customHeight="1" x14ac:dyDescent="0.25">
      <c r="B50" s="187">
        <v>21</v>
      </c>
      <c r="C50" s="249" t="s">
        <v>350</v>
      </c>
      <c r="D50" s="249"/>
      <c r="E50" s="249"/>
      <c r="F50" s="199">
        <f>MIN(SUM(F47,E48,E49),150000)</f>
        <v>0</v>
      </c>
      <c r="G50" s="187" t="s">
        <v>61</v>
      </c>
    </row>
    <row r="51" spans="2:8" s="179" customFormat="1" ht="30.75" customHeight="1" x14ac:dyDescent="0.25">
      <c r="B51" s="204">
        <v>22</v>
      </c>
      <c r="C51" s="225" t="s">
        <v>146</v>
      </c>
      <c r="D51" s="225"/>
      <c r="E51" s="225"/>
      <c r="F51" s="197"/>
      <c r="G51" s="189"/>
      <c r="H51" s="171"/>
    </row>
    <row r="52" spans="2:8" s="179" customFormat="1" ht="31.5" customHeight="1" x14ac:dyDescent="0.6">
      <c r="B52" s="204">
        <v>23</v>
      </c>
      <c r="C52" s="225" t="s">
        <v>62</v>
      </c>
      <c r="D52" s="225"/>
      <c r="E52" s="225"/>
      <c r="F52" s="197"/>
      <c r="G52" s="189"/>
      <c r="H52" s="171"/>
    </row>
    <row r="53" spans="2:8" s="179" customFormat="1" ht="64.5" customHeight="1" x14ac:dyDescent="0.25">
      <c r="B53" s="204">
        <v>24</v>
      </c>
      <c r="C53" s="250" t="s">
        <v>360</v>
      </c>
      <c r="D53" s="250"/>
      <c r="E53" s="250"/>
      <c r="F53" s="197"/>
      <c r="G53" s="189"/>
      <c r="H53" s="171"/>
    </row>
    <row r="54" spans="2:8" ht="61.15" customHeight="1" x14ac:dyDescent="0.25">
      <c r="B54" s="204">
        <v>25</v>
      </c>
      <c r="C54" s="237" t="s">
        <v>394</v>
      </c>
      <c r="D54" s="237"/>
      <c r="E54" s="237"/>
      <c r="F54" s="197"/>
      <c r="G54" s="186"/>
    </row>
    <row r="55" spans="2:8" ht="61.5" customHeight="1" x14ac:dyDescent="0.25">
      <c r="B55" s="204">
        <v>26</v>
      </c>
      <c r="C55" s="237" t="s">
        <v>66</v>
      </c>
      <c r="D55" s="237"/>
      <c r="E55" s="237"/>
      <c r="F55" s="197"/>
      <c r="G55" s="186"/>
    </row>
    <row r="56" spans="2:8" ht="30.75" customHeight="1" x14ac:dyDescent="0.25">
      <c r="B56" s="204">
        <v>27</v>
      </c>
      <c r="C56" s="237" t="s">
        <v>67</v>
      </c>
      <c r="D56" s="237"/>
      <c r="E56" s="237"/>
      <c r="F56" s="197"/>
      <c r="G56" s="186"/>
    </row>
    <row r="57" spans="2:8" s="179" customFormat="1" ht="46.15" customHeight="1" x14ac:dyDescent="0.25">
      <c r="B57" s="204">
        <v>28</v>
      </c>
      <c r="C57" s="225" t="s">
        <v>68</v>
      </c>
      <c r="D57" s="225"/>
      <c r="E57" s="225"/>
      <c r="F57" s="197"/>
      <c r="G57" s="189"/>
      <c r="H57" s="171"/>
    </row>
    <row r="58" spans="2:8" s="179" customFormat="1" ht="30.95" customHeight="1" x14ac:dyDescent="0.25">
      <c r="B58" s="204">
        <v>29</v>
      </c>
      <c r="C58" s="225" t="s">
        <v>389</v>
      </c>
      <c r="D58" s="225"/>
      <c r="E58" s="225"/>
      <c r="F58" s="197"/>
      <c r="G58" s="189"/>
      <c r="H58" s="171"/>
    </row>
    <row r="59" spans="2:8" s="179" customFormat="1" ht="30.95" customHeight="1" x14ac:dyDescent="0.25">
      <c r="B59" s="204">
        <v>30</v>
      </c>
      <c r="C59" s="225" t="s">
        <v>149</v>
      </c>
      <c r="D59" s="225"/>
      <c r="E59" s="225"/>
      <c r="F59" s="197"/>
      <c r="G59" s="189"/>
      <c r="H59" s="171"/>
    </row>
    <row r="60" spans="2:8" ht="45.95" customHeight="1" x14ac:dyDescent="0.25">
      <c r="B60" s="204">
        <v>31</v>
      </c>
      <c r="C60" s="247" t="s">
        <v>393</v>
      </c>
      <c r="D60" s="247"/>
      <c r="E60" s="247"/>
      <c r="F60" s="197"/>
      <c r="G60" s="186"/>
    </row>
    <row r="61" spans="2:8" x14ac:dyDescent="0.25">
      <c r="B61" s="181">
        <v>32</v>
      </c>
      <c r="C61" s="243" t="s">
        <v>71</v>
      </c>
      <c r="D61" s="243"/>
      <c r="E61" s="243"/>
      <c r="F61" s="184"/>
      <c r="G61" s="186"/>
    </row>
    <row r="62" spans="2:8" x14ac:dyDescent="0.25">
      <c r="B62" s="176"/>
      <c r="C62" s="176" t="s">
        <v>39</v>
      </c>
      <c r="D62" s="215"/>
      <c r="E62" s="196"/>
      <c r="F62" s="186"/>
      <c r="G62" s="186"/>
    </row>
    <row r="63" spans="2:8" x14ac:dyDescent="0.25">
      <c r="B63" s="176"/>
      <c r="C63" s="176" t="s">
        <v>40</v>
      </c>
      <c r="D63" s="215"/>
      <c r="E63" s="196"/>
      <c r="F63" s="186"/>
      <c r="G63" s="186"/>
    </row>
    <row r="64" spans="2:8" x14ac:dyDescent="0.25">
      <c r="B64" s="176"/>
      <c r="C64" s="176" t="s">
        <v>41</v>
      </c>
      <c r="D64" s="215"/>
      <c r="E64" s="196"/>
      <c r="F64" s="186"/>
      <c r="G64" s="186"/>
    </row>
    <row r="65" spans="2:8" x14ac:dyDescent="0.25">
      <c r="B65" s="176"/>
      <c r="C65" s="244" t="s">
        <v>57</v>
      </c>
      <c r="D65" s="244"/>
      <c r="E65" s="244"/>
      <c r="F65" s="166">
        <f>SUM(E62:E64)</f>
        <v>0</v>
      </c>
      <c r="G65" s="186"/>
    </row>
    <row r="66" spans="2:8" ht="31.9" customHeight="1" x14ac:dyDescent="0.25">
      <c r="B66" s="207" t="s">
        <v>72</v>
      </c>
      <c r="C66" s="233" t="s">
        <v>361</v>
      </c>
      <c r="D66" s="233"/>
      <c r="E66" s="233"/>
      <c r="F66" s="224"/>
      <c r="G66" s="167">
        <f>SUM(F50,F51,F52,F53,F54,F55,F56,F57,F58,F59,F60,F65)</f>
        <v>0</v>
      </c>
    </row>
    <row r="67" spans="2:8" x14ac:dyDescent="0.25">
      <c r="B67" s="201" t="s">
        <v>74</v>
      </c>
      <c r="C67" s="231" t="s">
        <v>367</v>
      </c>
      <c r="D67" s="231"/>
      <c r="E67" s="231"/>
      <c r="F67" s="224"/>
      <c r="G67" s="168">
        <f>G35-G66</f>
        <v>0</v>
      </c>
    </row>
    <row r="68" spans="2:8" ht="33" customHeight="1" x14ac:dyDescent="0.25">
      <c r="B68" s="207" t="s">
        <v>77</v>
      </c>
      <c r="C68" s="229" t="s">
        <v>395</v>
      </c>
      <c r="D68" s="229"/>
      <c r="E68" s="229"/>
      <c r="F68" s="224"/>
      <c r="G68" s="169">
        <f>G67+G20+G21+G66-F52</f>
        <v>0</v>
      </c>
    </row>
    <row r="69" spans="2:8" x14ac:dyDescent="0.25">
      <c r="B69" s="200" t="s">
        <v>75</v>
      </c>
      <c r="C69" s="245" t="s">
        <v>76</v>
      </c>
      <c r="D69" s="245"/>
      <c r="E69" s="245"/>
      <c r="F69" s="245"/>
      <c r="G69" s="245"/>
    </row>
    <row r="70" spans="2:8" ht="30.95" customHeight="1" x14ac:dyDescent="0.25">
      <c r="B70" s="190" t="s">
        <v>83</v>
      </c>
      <c r="C70" s="238" t="s">
        <v>377</v>
      </c>
      <c r="D70" s="238"/>
      <c r="E70" s="238"/>
      <c r="F70" s="238"/>
      <c r="G70" s="238"/>
    </row>
    <row r="71" spans="2:8" ht="31.15" customHeight="1" x14ac:dyDescent="0.25">
      <c r="B71" s="239"/>
      <c r="C71" s="204">
        <v>33</v>
      </c>
      <c r="D71" s="225" t="s">
        <v>152</v>
      </c>
      <c r="E71" s="225"/>
      <c r="F71" s="194"/>
      <c r="G71" s="242">
        <f>IF(F11&lt;60,IF(G67&lt;=250000,0,IF(G67&lt;=500000,(G67-250000)*5%,12500)),IF(F11&lt;80,IF(G67&lt;=300000,0,IF(G67&lt;=500000,(G67-300000)*5%,10000)),0))+IF(G67&gt;500000,IF(G67&lt;=1000000,(G67-500000)*20%,100000),0)+IF(G67&gt;1000000,(G67-1000000)*30%,0)</f>
        <v>0</v>
      </c>
      <c r="H71" s="220"/>
    </row>
    <row r="72" spans="2:8" ht="47.45" customHeight="1" x14ac:dyDescent="0.25">
      <c r="B72" s="239"/>
      <c r="C72" s="204">
        <v>34</v>
      </c>
      <c r="D72" s="225" t="s">
        <v>153</v>
      </c>
      <c r="E72" s="225"/>
      <c r="F72" s="194"/>
      <c r="G72" s="242"/>
      <c r="H72" s="220"/>
    </row>
    <row r="73" spans="2:8" ht="15.6" customHeight="1" x14ac:dyDescent="0.25">
      <c r="B73" s="239"/>
      <c r="C73" s="248">
        <v>35</v>
      </c>
      <c r="D73" s="246" t="s">
        <v>154</v>
      </c>
      <c r="E73" s="246"/>
      <c r="F73" s="194"/>
      <c r="G73" s="242"/>
      <c r="H73" s="220"/>
    </row>
    <row r="74" spans="2:8" ht="31.5" customHeight="1" x14ac:dyDescent="0.25">
      <c r="B74" s="239"/>
      <c r="C74" s="248"/>
      <c r="D74" s="247" t="s">
        <v>159</v>
      </c>
      <c r="E74" s="247"/>
      <c r="F74" s="194"/>
      <c r="G74" s="242"/>
      <c r="H74" s="220"/>
    </row>
    <row r="75" spans="2:8" ht="31.5" customHeight="1" x14ac:dyDescent="0.25">
      <c r="B75" s="239"/>
      <c r="C75" s="248"/>
      <c r="D75" s="247" t="s">
        <v>160</v>
      </c>
      <c r="E75" s="247"/>
      <c r="F75" s="194"/>
      <c r="G75" s="242"/>
      <c r="H75" s="220"/>
    </row>
    <row r="76" spans="2:8" ht="15.6" customHeight="1" x14ac:dyDescent="0.25">
      <c r="B76" s="239"/>
      <c r="C76" s="248">
        <v>36</v>
      </c>
      <c r="D76" s="246" t="s">
        <v>155</v>
      </c>
      <c r="E76" s="246"/>
      <c r="F76" s="194"/>
      <c r="G76" s="242"/>
      <c r="H76" s="220"/>
    </row>
    <row r="77" spans="2:8" ht="32.1" customHeight="1" x14ac:dyDescent="0.25">
      <c r="B77" s="239"/>
      <c r="C77" s="248"/>
      <c r="D77" s="237" t="s">
        <v>161</v>
      </c>
      <c r="E77" s="237"/>
      <c r="F77" s="194"/>
      <c r="G77" s="242"/>
      <c r="H77" s="220"/>
    </row>
    <row r="78" spans="2:8" ht="29.45" customHeight="1" x14ac:dyDescent="0.25">
      <c r="B78" s="239"/>
      <c r="C78" s="248"/>
      <c r="D78" s="237" t="s">
        <v>162</v>
      </c>
      <c r="E78" s="237"/>
      <c r="F78" s="194"/>
      <c r="G78" s="242"/>
      <c r="H78" s="220"/>
    </row>
    <row r="79" spans="2:8" ht="31.5" customHeight="1" x14ac:dyDescent="0.25">
      <c r="B79" s="190" t="s">
        <v>85</v>
      </c>
      <c r="C79" s="238" t="s">
        <v>378</v>
      </c>
      <c r="D79" s="238"/>
      <c r="E79" s="238"/>
      <c r="F79" s="238"/>
      <c r="G79" s="238"/>
    </row>
    <row r="80" spans="2:8" x14ac:dyDescent="0.25">
      <c r="B80" s="239"/>
      <c r="C80" s="204">
        <v>37</v>
      </c>
      <c r="D80" s="240" t="s">
        <v>368</v>
      </c>
      <c r="E80" s="240"/>
      <c r="F80" s="194"/>
      <c r="G80" s="241">
        <f>IF(G68&lt;=250000,0,IF(G68&lt;=500000,(G68-250000)*0.05,IF(G68&lt;=750000,12500+(G68-500000)*0.1,IF(G68&lt;=1000000,37500+(G68-750000)*0.15,IF(G68&lt;=1250000,75000+(G68-1000000)*0.2,IF(G68&lt;=1500000,125000+(G68-1250000)*0.25,187500+(G68-1500000)*0.3))))))</f>
        <v>0</v>
      </c>
      <c r="H80" s="220"/>
    </row>
    <row r="81" spans="2:8" ht="31.5" customHeight="1" x14ac:dyDescent="0.25">
      <c r="B81" s="239"/>
      <c r="C81" s="204">
        <v>38</v>
      </c>
      <c r="D81" s="225" t="s">
        <v>369</v>
      </c>
      <c r="E81" s="225"/>
      <c r="F81" s="194"/>
      <c r="G81" s="241"/>
      <c r="H81" s="220"/>
    </row>
    <row r="82" spans="2:8" ht="30.95" customHeight="1" x14ac:dyDescent="0.25">
      <c r="B82" s="239"/>
      <c r="C82" s="204">
        <v>39</v>
      </c>
      <c r="D82" s="225" t="s">
        <v>370</v>
      </c>
      <c r="E82" s="225"/>
      <c r="F82" s="194"/>
      <c r="G82" s="241"/>
      <c r="H82" s="220"/>
    </row>
    <row r="83" spans="2:8" ht="48" customHeight="1" x14ac:dyDescent="0.25">
      <c r="B83" s="239"/>
      <c r="C83" s="204">
        <v>40</v>
      </c>
      <c r="D83" s="225" t="s">
        <v>371</v>
      </c>
      <c r="E83" s="225"/>
      <c r="F83" s="194"/>
      <c r="G83" s="241"/>
      <c r="H83" s="220"/>
    </row>
    <row r="84" spans="2:8" ht="45.75" customHeight="1" x14ac:dyDescent="0.25">
      <c r="B84" s="239"/>
      <c r="C84" s="204">
        <v>41</v>
      </c>
      <c r="D84" s="225" t="s">
        <v>372</v>
      </c>
      <c r="E84" s="225"/>
      <c r="F84" s="194"/>
      <c r="G84" s="241"/>
      <c r="H84" s="220"/>
    </row>
    <row r="85" spans="2:8" ht="48.95" customHeight="1" x14ac:dyDescent="0.25">
      <c r="B85" s="239"/>
      <c r="C85" s="204">
        <v>42</v>
      </c>
      <c r="D85" s="225" t="s">
        <v>373</v>
      </c>
      <c r="E85" s="225"/>
      <c r="F85" s="194"/>
      <c r="G85" s="241"/>
      <c r="H85" s="220"/>
    </row>
    <row r="86" spans="2:8" ht="30.95" customHeight="1" x14ac:dyDescent="0.25">
      <c r="B86" s="239"/>
      <c r="C86" s="204">
        <v>43</v>
      </c>
      <c r="D86" s="225" t="s">
        <v>379</v>
      </c>
      <c r="E86" s="225"/>
      <c r="F86" s="194"/>
      <c r="G86" s="241"/>
      <c r="H86" s="220"/>
    </row>
    <row r="87" spans="2:8" s="183" customFormat="1" x14ac:dyDescent="0.25">
      <c r="B87" s="175" t="s">
        <v>86</v>
      </c>
      <c r="C87" s="235" t="s">
        <v>364</v>
      </c>
      <c r="D87" s="235"/>
      <c r="E87" s="235"/>
      <c r="F87" s="193"/>
      <c r="G87" s="211"/>
    </row>
    <row r="88" spans="2:8" s="191" customFormat="1" x14ac:dyDescent="0.25">
      <c r="B88" s="201" t="s">
        <v>89</v>
      </c>
      <c r="C88" s="236" t="s">
        <v>374</v>
      </c>
      <c r="D88" s="236"/>
      <c r="E88" s="236"/>
      <c r="F88" s="193"/>
      <c r="G88" s="170">
        <f>IF(G87="old",G67,G68)</f>
        <v>0</v>
      </c>
    </row>
    <row r="89" spans="2:8" s="183" customFormat="1" x14ac:dyDescent="0.25">
      <c r="B89" s="201" t="s">
        <v>91</v>
      </c>
      <c r="C89" s="236" t="s">
        <v>351</v>
      </c>
      <c r="D89" s="236"/>
      <c r="E89" s="236"/>
      <c r="F89" s="193"/>
      <c r="G89" s="170">
        <f>IF(G87="Old",G71,G80)</f>
        <v>0</v>
      </c>
    </row>
    <row r="90" spans="2:8" s="183" customFormat="1" ht="32.1" customHeight="1" x14ac:dyDescent="0.25">
      <c r="B90" s="201" t="s">
        <v>93</v>
      </c>
      <c r="C90" s="229" t="s">
        <v>381</v>
      </c>
      <c r="D90" s="229"/>
      <c r="E90" s="229"/>
      <c r="F90" s="193"/>
      <c r="G90" s="170">
        <f>IF(G88&lt;=5000000,0,IF(G88&lt;=10000000,G88*0.1,IF(G88&lt;=20000000,G88*0.15,IF(G88&lt;=50000000,G88*0.25,G88*0.37))))</f>
        <v>0</v>
      </c>
    </row>
    <row r="91" spans="2:8" ht="45.95" customHeight="1" x14ac:dyDescent="0.25">
      <c r="B91" s="204" t="s">
        <v>95</v>
      </c>
      <c r="C91" s="237" t="s">
        <v>380</v>
      </c>
      <c r="D91" s="237"/>
      <c r="E91" s="237"/>
      <c r="F91" s="194"/>
      <c r="G91" s="170">
        <f>MIN(IF(G88&gt;500000,"0",G89),12500)</f>
        <v>0</v>
      </c>
    </row>
    <row r="92" spans="2:8" s="183" customFormat="1" x14ac:dyDescent="0.25">
      <c r="B92" s="201" t="s">
        <v>97</v>
      </c>
      <c r="C92" s="231" t="s">
        <v>382</v>
      </c>
      <c r="D92" s="231"/>
      <c r="E92" s="231"/>
      <c r="F92" s="194"/>
      <c r="G92" s="167">
        <f>G89+G90-G91</f>
        <v>0</v>
      </c>
    </row>
    <row r="93" spans="2:8" x14ac:dyDescent="0.25">
      <c r="B93" s="206" t="s">
        <v>99</v>
      </c>
      <c r="C93" s="231" t="s">
        <v>383</v>
      </c>
      <c r="D93" s="231"/>
      <c r="E93" s="231"/>
      <c r="F93" s="194"/>
      <c r="G93" s="166">
        <f>G92*0.04</f>
        <v>0</v>
      </c>
    </row>
    <row r="94" spans="2:8" x14ac:dyDescent="0.25">
      <c r="B94" s="201" t="s">
        <v>283</v>
      </c>
      <c r="C94" s="231" t="s">
        <v>385</v>
      </c>
      <c r="D94" s="231"/>
      <c r="E94" s="231"/>
      <c r="F94" s="194"/>
      <c r="G94" s="166">
        <f>G92+G93</f>
        <v>0</v>
      </c>
    </row>
    <row r="95" spans="2:8" s="179" customFormat="1" ht="15.6" x14ac:dyDescent="0.6">
      <c r="B95" s="192" t="s">
        <v>292</v>
      </c>
      <c r="C95" s="229" t="s">
        <v>375</v>
      </c>
      <c r="D95" s="230"/>
      <c r="E95" s="230"/>
      <c r="F95" s="194"/>
      <c r="G95" s="197"/>
    </row>
    <row r="96" spans="2:8" x14ac:dyDescent="0.25">
      <c r="B96" s="201" t="s">
        <v>293</v>
      </c>
      <c r="C96" s="231" t="s">
        <v>384</v>
      </c>
      <c r="D96" s="231"/>
      <c r="E96" s="231"/>
      <c r="F96" s="194"/>
      <c r="G96" s="166">
        <f>G94-G95</f>
        <v>0</v>
      </c>
    </row>
    <row r="97" spans="2:7" x14ac:dyDescent="0.25">
      <c r="B97" s="206" t="s">
        <v>294</v>
      </c>
      <c r="C97" s="231" t="s">
        <v>386</v>
      </c>
      <c r="D97" s="231"/>
      <c r="E97" s="231"/>
      <c r="F97" s="194"/>
      <c r="G97" s="196"/>
    </row>
    <row r="98" spans="2:7" x14ac:dyDescent="0.25">
      <c r="B98" s="206" t="s">
        <v>295</v>
      </c>
      <c r="C98" s="232" t="s">
        <v>387</v>
      </c>
      <c r="D98" s="232"/>
      <c r="E98" s="232"/>
      <c r="F98" s="194"/>
      <c r="G98" s="196"/>
    </row>
    <row r="99" spans="2:7" x14ac:dyDescent="0.25">
      <c r="B99" s="206" t="s">
        <v>296</v>
      </c>
      <c r="C99" s="203" t="s">
        <v>376</v>
      </c>
      <c r="D99" s="203"/>
      <c r="E99" s="203"/>
      <c r="F99" s="194"/>
      <c r="G99" s="196"/>
    </row>
    <row r="100" spans="2:7" ht="30.75" customHeight="1" x14ac:dyDescent="0.25">
      <c r="B100" s="201" t="s">
        <v>297</v>
      </c>
      <c r="C100" s="233" t="s">
        <v>396</v>
      </c>
      <c r="D100" s="233"/>
      <c r="E100" s="233"/>
      <c r="F100" s="194"/>
      <c r="G100" s="167">
        <f>ROUNDUP(G96-G97-G98-G99,-1)</f>
        <v>0</v>
      </c>
    </row>
    <row r="101" spans="2:7" x14ac:dyDescent="0.25">
      <c r="G101" s="209" t="s">
        <v>392</v>
      </c>
    </row>
    <row r="102" spans="2:7" x14ac:dyDescent="0.25">
      <c r="B102" s="234" t="s">
        <v>101</v>
      </c>
      <c r="C102" s="234"/>
      <c r="D102" s="234"/>
      <c r="E102" s="234"/>
      <c r="F102" s="234"/>
      <c r="G102" s="234"/>
    </row>
    <row r="103" spans="2:7" x14ac:dyDescent="0.25">
      <c r="B103" s="226" t="s">
        <v>102</v>
      </c>
      <c r="C103" s="226"/>
      <c r="D103" s="226"/>
      <c r="E103" s="226"/>
      <c r="F103" s="226"/>
      <c r="G103" s="226"/>
    </row>
    <row r="104" spans="2:7" ht="31.9" customHeight="1" x14ac:dyDescent="0.6">
      <c r="B104" s="216" t="s">
        <v>103</v>
      </c>
      <c r="C104" s="227"/>
      <c r="D104" s="227"/>
      <c r="E104" s="227"/>
      <c r="F104" s="227"/>
      <c r="G104" s="227"/>
    </row>
    <row r="105" spans="2:7" x14ac:dyDescent="0.25">
      <c r="B105" s="216" t="s">
        <v>104</v>
      </c>
      <c r="C105" s="227"/>
      <c r="D105" s="227"/>
      <c r="E105" s="227" t="s">
        <v>158</v>
      </c>
      <c r="F105" s="227"/>
      <c r="G105" s="227"/>
    </row>
    <row r="106" spans="2:7" x14ac:dyDescent="0.25">
      <c r="B106" s="228"/>
      <c r="C106" s="228"/>
      <c r="D106" s="228"/>
      <c r="E106" s="228"/>
      <c r="F106" s="228"/>
      <c r="G106" s="228"/>
    </row>
    <row r="107" spans="2:7" s="183" customFormat="1" x14ac:dyDescent="0.25">
      <c r="B107" s="221" t="s">
        <v>121</v>
      </c>
      <c r="C107" s="221"/>
      <c r="D107" s="221"/>
      <c r="E107" s="221"/>
      <c r="F107" s="221"/>
      <c r="G107" s="221"/>
    </row>
    <row r="108" spans="2:7" s="179" customFormat="1" ht="35.25" customHeight="1" x14ac:dyDescent="0.25">
      <c r="B108" s="217">
        <v>1</v>
      </c>
      <c r="C108" s="256" t="s">
        <v>165</v>
      </c>
      <c r="D108" s="256"/>
      <c r="E108" s="256"/>
      <c r="F108" s="256"/>
      <c r="G108" s="256"/>
    </row>
    <row r="109" spans="2:7" s="179" customFormat="1" ht="15.6" customHeight="1" x14ac:dyDescent="0.25">
      <c r="B109" s="217"/>
      <c r="C109" s="218"/>
      <c r="D109" s="218"/>
      <c r="E109" s="218"/>
      <c r="F109" s="218"/>
      <c r="G109" s="218"/>
    </row>
    <row r="110" spans="2:7" s="179" customFormat="1" ht="112.5" customHeight="1" x14ac:dyDescent="0.25">
      <c r="B110" s="217">
        <v>2</v>
      </c>
      <c r="C110" s="222" t="s">
        <v>388</v>
      </c>
      <c r="D110" s="222"/>
      <c r="E110" s="222"/>
      <c r="F110" s="222"/>
      <c r="G110" s="222"/>
    </row>
    <row r="114" spans="4:4" ht="15.6" hidden="1" x14ac:dyDescent="0.6">
      <c r="D114" s="208">
        <v>44287</v>
      </c>
    </row>
  </sheetData>
  <sheetProtection password="A379" sheet="1" objects="1" scenarios="1"/>
  <mergeCells count="117">
    <mergeCell ref="C108:G108"/>
    <mergeCell ref="B9:C9"/>
    <mergeCell ref="F9:G9"/>
    <mergeCell ref="B10:C10"/>
    <mergeCell ref="F10:G10"/>
    <mergeCell ref="B11:C11"/>
    <mergeCell ref="F11:G11"/>
    <mergeCell ref="B2:C5"/>
    <mergeCell ref="D2:G2"/>
    <mergeCell ref="D3:G3"/>
    <mergeCell ref="D4:G4"/>
    <mergeCell ref="D5:G5"/>
    <mergeCell ref="B8:C8"/>
    <mergeCell ref="F8:G8"/>
    <mergeCell ref="D7:G7"/>
    <mergeCell ref="C20:E20"/>
    <mergeCell ref="C21:E21"/>
    <mergeCell ref="C22:E22"/>
    <mergeCell ref="C13:E13"/>
    <mergeCell ref="C14:G14"/>
    <mergeCell ref="C15:G15"/>
    <mergeCell ref="C16:E16"/>
    <mergeCell ref="C17:E17"/>
    <mergeCell ref="C18:E18"/>
    <mergeCell ref="C19:E19"/>
    <mergeCell ref="F19:F22"/>
    <mergeCell ref="C30:G30"/>
    <mergeCell ref="C31:E31"/>
    <mergeCell ref="G31:G32"/>
    <mergeCell ref="C32:E32"/>
    <mergeCell ref="C23:G23"/>
    <mergeCell ref="C24:E24"/>
    <mergeCell ref="G24:G25"/>
    <mergeCell ref="C25:E25"/>
    <mergeCell ref="C26:E26"/>
    <mergeCell ref="F26:F29"/>
    <mergeCell ref="C27:E27"/>
    <mergeCell ref="C28:E28"/>
    <mergeCell ref="C29:E29"/>
    <mergeCell ref="C33:E33"/>
    <mergeCell ref="C34:E34"/>
    <mergeCell ref="F34:F35"/>
    <mergeCell ref="C35:E35"/>
    <mergeCell ref="C36:G36"/>
    <mergeCell ref="B37:B47"/>
    <mergeCell ref="C37:E37"/>
    <mergeCell ref="F38:F46"/>
    <mergeCell ref="G38:G46"/>
    <mergeCell ref="C54:E54"/>
    <mergeCell ref="C55:E55"/>
    <mergeCell ref="C56:E56"/>
    <mergeCell ref="C57:E57"/>
    <mergeCell ref="C59:E59"/>
    <mergeCell ref="C60:E60"/>
    <mergeCell ref="C48:D48"/>
    <mergeCell ref="C49:D49"/>
    <mergeCell ref="C50:E50"/>
    <mergeCell ref="C51:E51"/>
    <mergeCell ref="C52:E52"/>
    <mergeCell ref="C53:E53"/>
    <mergeCell ref="C70:G70"/>
    <mergeCell ref="B71:B78"/>
    <mergeCell ref="D71:E71"/>
    <mergeCell ref="G71:G78"/>
    <mergeCell ref="C61:E61"/>
    <mergeCell ref="C65:E65"/>
    <mergeCell ref="C66:E66"/>
    <mergeCell ref="C67:E67"/>
    <mergeCell ref="C68:E68"/>
    <mergeCell ref="C69:G69"/>
    <mergeCell ref="D72:E72"/>
    <mergeCell ref="D73:E73"/>
    <mergeCell ref="D74:E74"/>
    <mergeCell ref="D75:E75"/>
    <mergeCell ref="D76:E76"/>
    <mergeCell ref="D77:E77"/>
    <mergeCell ref="D78:E78"/>
    <mergeCell ref="C73:C75"/>
    <mergeCell ref="C76:C78"/>
    <mergeCell ref="F66:F68"/>
    <mergeCell ref="C94:E94"/>
    <mergeCell ref="C79:G79"/>
    <mergeCell ref="B80:B86"/>
    <mergeCell ref="D80:E80"/>
    <mergeCell ref="G80:G86"/>
    <mergeCell ref="D81:E81"/>
    <mergeCell ref="D82:E82"/>
    <mergeCell ref="D83:E83"/>
    <mergeCell ref="D84:E84"/>
    <mergeCell ref="D85:E85"/>
    <mergeCell ref="D86:E86"/>
    <mergeCell ref="C88:E88"/>
    <mergeCell ref="C90:E90"/>
    <mergeCell ref="H71:H78"/>
    <mergeCell ref="H80:H86"/>
    <mergeCell ref="B107:G107"/>
    <mergeCell ref="C110:G110"/>
    <mergeCell ref="D6:G6"/>
    <mergeCell ref="G16:G18"/>
    <mergeCell ref="C58:E58"/>
    <mergeCell ref="B103:G103"/>
    <mergeCell ref="C104:D104"/>
    <mergeCell ref="E104:G104"/>
    <mergeCell ref="C105:D105"/>
    <mergeCell ref="E105:G105"/>
    <mergeCell ref="B106:G106"/>
    <mergeCell ref="C95:E95"/>
    <mergeCell ref="C96:E96"/>
    <mergeCell ref="C97:E97"/>
    <mergeCell ref="C98:E98"/>
    <mergeCell ref="C100:E100"/>
    <mergeCell ref="B102:G102"/>
    <mergeCell ref="C87:E87"/>
    <mergeCell ref="C89:E89"/>
    <mergeCell ref="C91:E91"/>
    <mergeCell ref="C92:E92"/>
    <mergeCell ref="C93:E93"/>
  </mergeCells>
  <dataValidations count="7">
    <dataValidation type="list" allowBlank="1" showInputMessage="1" showErrorMessage="1" sqref="G87">
      <formula1>"Old, New"</formula1>
    </dataValidation>
    <dataValidation type="textLength" allowBlank="1" showInputMessage="1" showErrorMessage="1" sqref="F10:G10">
      <formula1>10</formula1>
      <formula2>10</formula2>
    </dataValidation>
    <dataValidation type="whole" allowBlank="1" showInputMessage="1" showErrorMessage="1" sqref="F51">
      <formula1>0</formula1>
      <formula2>50000</formula2>
    </dataValidation>
    <dataValidation type="whole" allowBlank="1" showInputMessage="1" showErrorMessage="1" sqref="E48">
      <formula1>0</formula1>
      <formula2>150000</formula2>
    </dataValidation>
    <dataValidation type="whole" allowBlank="1" showInputMessage="1" showErrorMessage="1" sqref="G28">
      <formula1>0</formula1>
      <formula2>200000</formula2>
    </dataValidation>
    <dataValidation type="whole" allowBlank="1" showInputMessage="1" showErrorMessage="1" sqref="G21">
      <formula1>0</formula1>
      <formula2>2500</formula2>
    </dataValidation>
    <dataValidation type="textLength" allowBlank="1" showInputMessage="1" showErrorMessage="1" sqref="D9">
      <formula1>1</formula1>
      <formula2>16</formula2>
    </dataValidation>
  </dataValidations>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B2:H110"/>
  <sheetViews>
    <sheetView showGridLines="0" view="pageBreakPreview" topLeftCell="A7" zoomScaleNormal="100" zoomScaleSheetLayoutView="100" workbookViewId="0">
      <selection activeCell="D8" sqref="D8"/>
    </sheetView>
  </sheetViews>
  <sheetFormatPr defaultColWidth="8.85546875" defaultRowHeight="15.75" x14ac:dyDescent="0.25"/>
  <cols>
    <col min="1" max="1" width="4.42578125" style="1" customWidth="1"/>
    <col min="2" max="2" width="8.85546875" style="2"/>
    <col min="3" max="3" width="9.42578125" style="1" customWidth="1"/>
    <col min="4" max="4" width="63" style="1" bestFit="1" customWidth="1"/>
    <col min="5" max="5" width="18.140625" style="1" customWidth="1"/>
    <col min="6" max="6" width="16.7109375" style="1" customWidth="1"/>
    <col min="7" max="7" width="17.5703125" style="1" customWidth="1"/>
    <col min="8" max="8" width="14.7109375" style="1" customWidth="1"/>
    <col min="9" max="16384" width="8.85546875" style="1"/>
  </cols>
  <sheetData>
    <row r="2" spans="2:8" ht="18.75" x14ac:dyDescent="0.3">
      <c r="B2" s="268"/>
      <c r="C2" s="268"/>
      <c r="D2" s="269" t="s">
        <v>108</v>
      </c>
      <c r="E2" s="269"/>
      <c r="F2" s="269"/>
      <c r="G2" s="269"/>
    </row>
    <row r="3" spans="2:8" x14ac:dyDescent="0.25">
      <c r="B3" s="268"/>
      <c r="C3" s="268"/>
      <c r="D3" s="270" t="s">
        <v>109</v>
      </c>
      <c r="E3" s="270"/>
      <c r="F3" s="270"/>
      <c r="G3" s="270"/>
    </row>
    <row r="4" spans="2:8" x14ac:dyDescent="0.25">
      <c r="B4" s="268"/>
      <c r="C4" s="268"/>
      <c r="D4" s="270" t="s">
        <v>110</v>
      </c>
      <c r="E4" s="270"/>
      <c r="F4" s="270"/>
      <c r="G4" s="270"/>
    </row>
    <row r="5" spans="2:8" x14ac:dyDescent="0.25">
      <c r="B5" s="268"/>
      <c r="C5" s="268"/>
      <c r="D5" s="270" t="s">
        <v>125</v>
      </c>
      <c r="E5" s="270"/>
      <c r="F5" s="270"/>
      <c r="G5" s="270"/>
    </row>
    <row r="6" spans="2:8" ht="15.6" x14ac:dyDescent="0.6">
      <c r="C6" s="2"/>
      <c r="D6" s="271" t="s">
        <v>126</v>
      </c>
      <c r="E6" s="271"/>
      <c r="F6" s="271"/>
      <c r="G6" s="271"/>
    </row>
    <row r="7" spans="2:8" ht="15.6" x14ac:dyDescent="0.6">
      <c r="C7" s="2"/>
      <c r="D7" s="2"/>
      <c r="E7" s="2"/>
      <c r="F7" s="2"/>
      <c r="G7" s="2"/>
    </row>
    <row r="8" spans="2:8" ht="15.6" x14ac:dyDescent="0.6">
      <c r="B8" s="266" t="s">
        <v>127</v>
      </c>
      <c r="C8" s="266"/>
      <c r="D8" s="98" t="s">
        <v>347</v>
      </c>
      <c r="E8" s="22" t="s">
        <v>128</v>
      </c>
      <c r="F8" s="267" t="s">
        <v>348</v>
      </c>
      <c r="G8" s="267"/>
    </row>
    <row r="9" spans="2:8" ht="15.6" x14ac:dyDescent="0.6">
      <c r="B9" s="266" t="s">
        <v>113</v>
      </c>
      <c r="C9" s="266"/>
      <c r="D9" s="165">
        <v>8531101004458</v>
      </c>
      <c r="E9" s="22" t="s">
        <v>116</v>
      </c>
      <c r="F9" s="267"/>
      <c r="G9" s="267"/>
    </row>
    <row r="10" spans="2:8" ht="15.6" x14ac:dyDescent="0.6">
      <c r="B10" s="266" t="s">
        <v>117</v>
      </c>
      <c r="C10" s="266"/>
      <c r="D10" s="98">
        <v>9199761889</v>
      </c>
      <c r="E10" s="22" t="s">
        <v>115</v>
      </c>
      <c r="F10" s="267" t="s">
        <v>349</v>
      </c>
      <c r="G10" s="267"/>
    </row>
    <row r="11" spans="2:8" ht="15.6" x14ac:dyDescent="0.6">
      <c r="B11" s="266" t="s">
        <v>119</v>
      </c>
      <c r="C11" s="266"/>
      <c r="D11" s="155">
        <v>19530</v>
      </c>
      <c r="E11" s="111" t="s">
        <v>118</v>
      </c>
      <c r="F11" s="267">
        <f>DATEDIF(D11,$D$110,"y")</f>
        <v>66</v>
      </c>
      <c r="G11" s="267"/>
    </row>
    <row r="13" spans="2:8" x14ac:dyDescent="0.25">
      <c r="B13" s="14" t="s">
        <v>0</v>
      </c>
      <c r="C13" s="275" t="s">
        <v>1</v>
      </c>
      <c r="D13" s="276"/>
      <c r="E13" s="277"/>
      <c r="F13" s="15" t="s">
        <v>2</v>
      </c>
      <c r="G13" s="15" t="s">
        <v>2</v>
      </c>
    </row>
    <row r="14" spans="2:8" ht="15.6" x14ac:dyDescent="0.6">
      <c r="B14" s="14" t="s">
        <v>3</v>
      </c>
      <c r="C14" s="278" t="s">
        <v>4</v>
      </c>
      <c r="D14" s="278"/>
      <c r="E14" s="278"/>
      <c r="F14" s="278"/>
      <c r="G14" s="278"/>
      <c r="H14" s="3"/>
    </row>
    <row r="15" spans="2:8" ht="15.6" x14ac:dyDescent="0.6">
      <c r="B15" s="10" t="s">
        <v>5</v>
      </c>
      <c r="C15" s="279" t="s">
        <v>129</v>
      </c>
      <c r="D15" s="279"/>
      <c r="E15" s="279"/>
      <c r="F15" s="279"/>
      <c r="G15" s="279"/>
      <c r="H15" s="3"/>
    </row>
    <row r="16" spans="2:8" x14ac:dyDescent="0.25">
      <c r="B16" s="11">
        <v>1</v>
      </c>
      <c r="C16" s="280" t="s">
        <v>130</v>
      </c>
      <c r="D16" s="273"/>
      <c r="E16" s="274"/>
      <c r="F16" s="156">
        <f>630839+40780</f>
        <v>671619</v>
      </c>
      <c r="G16" s="281"/>
    </row>
    <row r="17" spans="2:7" x14ac:dyDescent="0.25">
      <c r="B17" s="11">
        <v>2</v>
      </c>
      <c r="C17" s="280" t="s">
        <v>131</v>
      </c>
      <c r="D17" s="273"/>
      <c r="E17" s="274"/>
      <c r="F17" s="156"/>
      <c r="G17" s="282"/>
    </row>
    <row r="18" spans="2:7" ht="31.5" customHeight="1" x14ac:dyDescent="0.25">
      <c r="B18" s="11">
        <v>3</v>
      </c>
      <c r="C18" s="272" t="s">
        <v>132</v>
      </c>
      <c r="D18" s="273"/>
      <c r="E18" s="274"/>
      <c r="F18" s="156"/>
      <c r="G18" s="282"/>
    </row>
    <row r="19" spans="2:7" x14ac:dyDescent="0.25">
      <c r="B19" s="11">
        <v>4</v>
      </c>
      <c r="C19" s="280" t="s">
        <v>133</v>
      </c>
      <c r="D19" s="273"/>
      <c r="E19" s="274"/>
      <c r="F19" s="156">
        <f>SUM(F16:F18)</f>
        <v>671619</v>
      </c>
      <c r="G19" s="282"/>
    </row>
    <row r="20" spans="2:7" x14ac:dyDescent="0.25">
      <c r="B20" s="11">
        <v>5</v>
      </c>
      <c r="C20" s="287" t="s">
        <v>134</v>
      </c>
      <c r="D20" s="287"/>
      <c r="E20" s="287"/>
      <c r="F20" s="156">
        <f>MIN(F19,50000)</f>
        <v>50000</v>
      </c>
      <c r="G20" s="283"/>
    </row>
    <row r="21" spans="2:7" s="6" customFormat="1" x14ac:dyDescent="0.25">
      <c r="B21" s="34">
        <v>6</v>
      </c>
      <c r="C21" s="288" t="s">
        <v>135</v>
      </c>
      <c r="D21" s="288"/>
      <c r="E21" s="288"/>
      <c r="F21" s="84"/>
      <c r="G21" s="157">
        <f>F19-F20</f>
        <v>621619</v>
      </c>
    </row>
    <row r="22" spans="2:7" ht="15.6" x14ac:dyDescent="0.6">
      <c r="B22" s="10" t="s">
        <v>22</v>
      </c>
      <c r="C22" s="284" t="s">
        <v>23</v>
      </c>
      <c r="D22" s="285"/>
      <c r="E22" s="285"/>
      <c r="F22" s="285"/>
      <c r="G22" s="286"/>
    </row>
    <row r="23" spans="2:7" x14ac:dyDescent="0.25">
      <c r="B23" s="11">
        <v>7</v>
      </c>
      <c r="C23" s="280" t="s">
        <v>24</v>
      </c>
      <c r="D23" s="273"/>
      <c r="E23" s="274"/>
      <c r="F23" s="158"/>
      <c r="G23" s="281"/>
    </row>
    <row r="24" spans="2:7" x14ac:dyDescent="0.25">
      <c r="B24" s="11">
        <v>8</v>
      </c>
      <c r="C24" s="280" t="s">
        <v>25</v>
      </c>
      <c r="D24" s="273"/>
      <c r="E24" s="274"/>
      <c r="F24" s="158"/>
      <c r="G24" s="283"/>
    </row>
    <row r="25" spans="2:7" x14ac:dyDescent="0.25">
      <c r="B25" s="11">
        <v>9</v>
      </c>
      <c r="C25" s="280" t="s">
        <v>136</v>
      </c>
      <c r="D25" s="273"/>
      <c r="E25" s="274"/>
      <c r="F25" s="281"/>
      <c r="G25" s="159">
        <f>F23-F24</f>
        <v>0</v>
      </c>
    </row>
    <row r="26" spans="2:7" x14ac:dyDescent="0.25">
      <c r="B26" s="11">
        <v>10</v>
      </c>
      <c r="C26" s="280" t="s">
        <v>137</v>
      </c>
      <c r="D26" s="273"/>
      <c r="E26" s="274"/>
      <c r="F26" s="282"/>
      <c r="G26" s="160">
        <f>G25*0.3</f>
        <v>0</v>
      </c>
    </row>
    <row r="27" spans="2:7" s="5" customFormat="1" x14ac:dyDescent="0.25">
      <c r="B27" s="13">
        <v>11</v>
      </c>
      <c r="C27" s="289" t="s">
        <v>28</v>
      </c>
      <c r="D27" s="290"/>
      <c r="E27" s="291"/>
      <c r="F27" s="282"/>
      <c r="G27" s="94"/>
    </row>
    <row r="28" spans="2:7" s="6" customFormat="1" x14ac:dyDescent="0.25">
      <c r="B28" s="34">
        <v>12</v>
      </c>
      <c r="C28" s="292" t="s">
        <v>138</v>
      </c>
      <c r="D28" s="293"/>
      <c r="E28" s="294"/>
      <c r="F28" s="283"/>
      <c r="G28" s="161">
        <f>G25-G26-G27</f>
        <v>0</v>
      </c>
    </row>
    <row r="29" spans="2:7" ht="15.6" x14ac:dyDescent="0.6">
      <c r="B29" s="10" t="s">
        <v>30</v>
      </c>
      <c r="C29" s="284" t="s">
        <v>139</v>
      </c>
      <c r="D29" s="285"/>
      <c r="E29" s="285"/>
      <c r="F29" s="285"/>
      <c r="G29" s="286"/>
    </row>
    <row r="30" spans="2:7" x14ac:dyDescent="0.25">
      <c r="B30" s="11">
        <v>13</v>
      </c>
      <c r="C30" s="280" t="s">
        <v>32</v>
      </c>
      <c r="D30" s="273"/>
      <c r="E30" s="274"/>
      <c r="F30" s="158"/>
      <c r="G30" s="281"/>
    </row>
    <row r="31" spans="2:7" x14ac:dyDescent="0.25">
      <c r="B31" s="11">
        <v>14</v>
      </c>
      <c r="C31" s="280" t="s">
        <v>33</v>
      </c>
      <c r="D31" s="273"/>
      <c r="E31" s="274"/>
      <c r="F31" s="158"/>
      <c r="G31" s="282"/>
    </row>
    <row r="32" spans="2:7" x14ac:dyDescent="0.25">
      <c r="B32" s="11">
        <v>15</v>
      </c>
      <c r="C32" s="280"/>
      <c r="D32" s="273"/>
      <c r="E32" s="274"/>
      <c r="F32" s="158"/>
      <c r="G32" s="283"/>
    </row>
    <row r="33" spans="2:7" s="6" customFormat="1" x14ac:dyDescent="0.25">
      <c r="B33" s="34">
        <v>16</v>
      </c>
      <c r="C33" s="292" t="s">
        <v>140</v>
      </c>
      <c r="D33" s="293"/>
      <c r="E33" s="294"/>
      <c r="F33" s="281"/>
      <c r="G33" s="85">
        <f>SUM(F30:F32)</f>
        <v>0</v>
      </c>
    </row>
    <row r="34" spans="2:7" s="6" customFormat="1" x14ac:dyDescent="0.25">
      <c r="B34" s="34" t="s">
        <v>35</v>
      </c>
      <c r="C34" s="292" t="s">
        <v>141</v>
      </c>
      <c r="D34" s="293"/>
      <c r="E34" s="294"/>
      <c r="F34" s="283"/>
      <c r="G34" s="86">
        <f>SUM(G21,G28,G33)</f>
        <v>621619</v>
      </c>
    </row>
    <row r="35" spans="2:7" ht="15.6" x14ac:dyDescent="0.6">
      <c r="B35" s="10" t="s">
        <v>37</v>
      </c>
      <c r="C35" s="284" t="s">
        <v>38</v>
      </c>
      <c r="D35" s="285"/>
      <c r="E35" s="285"/>
      <c r="F35" s="285"/>
      <c r="G35" s="286"/>
    </row>
    <row r="36" spans="2:7" x14ac:dyDescent="0.25">
      <c r="B36" s="295">
        <v>17</v>
      </c>
      <c r="C36" s="280" t="s">
        <v>58</v>
      </c>
      <c r="D36" s="273"/>
      <c r="E36" s="274"/>
      <c r="F36" s="17"/>
      <c r="G36" s="17"/>
    </row>
    <row r="37" spans="2:7" x14ac:dyDescent="0.25">
      <c r="B37" s="296"/>
      <c r="C37" s="11" t="s">
        <v>39</v>
      </c>
      <c r="D37" s="12" t="s">
        <v>48</v>
      </c>
      <c r="E37" s="159">
        <v>30000</v>
      </c>
      <c r="F37" s="281"/>
      <c r="G37" s="281"/>
    </row>
    <row r="38" spans="2:7" x14ac:dyDescent="0.25">
      <c r="B38" s="296"/>
      <c r="C38" s="11" t="s">
        <v>40</v>
      </c>
      <c r="D38" s="12" t="s">
        <v>49</v>
      </c>
      <c r="E38" s="158"/>
      <c r="F38" s="282"/>
      <c r="G38" s="282"/>
    </row>
    <row r="39" spans="2:7" x14ac:dyDescent="0.25">
      <c r="B39" s="296"/>
      <c r="C39" s="11" t="s">
        <v>41</v>
      </c>
      <c r="D39" s="12" t="s">
        <v>50</v>
      </c>
      <c r="E39" s="158"/>
      <c r="F39" s="282"/>
      <c r="G39" s="282"/>
    </row>
    <row r="40" spans="2:7" x14ac:dyDescent="0.25">
      <c r="B40" s="296"/>
      <c r="C40" s="11" t="s">
        <v>42</v>
      </c>
      <c r="D40" s="12" t="s">
        <v>51</v>
      </c>
      <c r="E40" s="158"/>
      <c r="F40" s="282"/>
      <c r="G40" s="282"/>
    </row>
    <row r="41" spans="2:7" x14ac:dyDescent="0.25">
      <c r="B41" s="296"/>
      <c r="C41" s="11" t="s">
        <v>43</v>
      </c>
      <c r="D41" s="12" t="s">
        <v>52</v>
      </c>
      <c r="E41" s="158"/>
      <c r="F41" s="282"/>
      <c r="G41" s="282"/>
    </row>
    <row r="42" spans="2:7" x14ac:dyDescent="0.25">
      <c r="B42" s="296"/>
      <c r="C42" s="11" t="s">
        <v>44</v>
      </c>
      <c r="D42" s="12" t="s">
        <v>53</v>
      </c>
      <c r="E42" s="158"/>
      <c r="F42" s="282"/>
      <c r="G42" s="282"/>
    </row>
    <row r="43" spans="2:7" x14ac:dyDescent="0.25">
      <c r="B43" s="296"/>
      <c r="C43" s="11" t="s">
        <v>45</v>
      </c>
      <c r="D43" s="12" t="s">
        <v>54</v>
      </c>
      <c r="E43" s="158"/>
      <c r="F43" s="282"/>
      <c r="G43" s="282"/>
    </row>
    <row r="44" spans="2:7" x14ac:dyDescent="0.25">
      <c r="B44" s="296"/>
      <c r="C44" s="11" t="s">
        <v>46</v>
      </c>
      <c r="D44" s="12" t="s">
        <v>55</v>
      </c>
      <c r="E44" s="158"/>
      <c r="F44" s="282"/>
      <c r="G44" s="282"/>
    </row>
    <row r="45" spans="2:7" x14ac:dyDescent="0.25">
      <c r="B45" s="296"/>
      <c r="C45" s="11" t="s">
        <v>47</v>
      </c>
      <c r="D45" s="12" t="s">
        <v>56</v>
      </c>
      <c r="E45" s="158"/>
      <c r="F45" s="283"/>
      <c r="G45" s="283"/>
    </row>
    <row r="46" spans="2:7" x14ac:dyDescent="0.25">
      <c r="B46" s="297"/>
      <c r="C46" s="12"/>
      <c r="D46" s="16" t="s">
        <v>57</v>
      </c>
      <c r="E46" s="159">
        <f>MIN(SUM(E37:E45),150000)</f>
        <v>30000</v>
      </c>
      <c r="F46" s="17"/>
      <c r="G46" s="17"/>
    </row>
    <row r="47" spans="2:7" ht="45.4" customHeight="1" x14ac:dyDescent="0.25">
      <c r="B47" s="13">
        <v>18</v>
      </c>
      <c r="C47" s="272" t="s">
        <v>59</v>
      </c>
      <c r="D47" s="298"/>
      <c r="E47" s="158"/>
      <c r="F47" s="17"/>
      <c r="G47" s="17"/>
    </row>
    <row r="48" spans="2:7" s="5" customFormat="1" ht="46.9" customHeight="1" x14ac:dyDescent="0.25">
      <c r="B48" s="13">
        <v>19</v>
      </c>
      <c r="C48" s="289" t="s">
        <v>142</v>
      </c>
      <c r="D48" s="291"/>
      <c r="E48" s="94"/>
      <c r="F48" s="18" t="s">
        <v>143</v>
      </c>
      <c r="G48" s="20"/>
    </row>
    <row r="49" spans="2:7" s="6" customFormat="1" ht="46.9" customHeight="1" x14ac:dyDescent="0.25">
      <c r="B49" s="19">
        <v>20</v>
      </c>
      <c r="C49" s="320" t="s">
        <v>144</v>
      </c>
      <c r="D49" s="321"/>
      <c r="E49" s="322"/>
      <c r="F49" s="161">
        <f>MIN(SUM(E46,E47,E48),150000)</f>
        <v>30000</v>
      </c>
      <c r="G49" s="19" t="s">
        <v>61</v>
      </c>
    </row>
    <row r="50" spans="2:7" s="5" customFormat="1" ht="30" customHeight="1" x14ac:dyDescent="0.25">
      <c r="B50" s="13">
        <v>21</v>
      </c>
      <c r="C50" s="289" t="s">
        <v>146</v>
      </c>
      <c r="D50" s="290"/>
      <c r="E50" s="291"/>
      <c r="F50" s="94"/>
      <c r="G50" s="20"/>
    </row>
    <row r="51" spans="2:7" s="5" customFormat="1" ht="46.9" customHeight="1" x14ac:dyDescent="0.25">
      <c r="B51" s="13">
        <v>22</v>
      </c>
      <c r="C51" s="289" t="s">
        <v>147</v>
      </c>
      <c r="D51" s="290"/>
      <c r="E51" s="291"/>
      <c r="F51" s="94"/>
      <c r="G51" s="20"/>
    </row>
    <row r="52" spans="2:7" s="5" customFormat="1" ht="48" customHeight="1" x14ac:dyDescent="0.25">
      <c r="B52" s="13">
        <v>23</v>
      </c>
      <c r="C52" s="289" t="s">
        <v>64</v>
      </c>
      <c r="D52" s="290"/>
      <c r="E52" s="291"/>
      <c r="F52" s="162">
        <f>'80D Calculator'!G9</f>
        <v>0</v>
      </c>
      <c r="G52" s="20"/>
    </row>
    <row r="53" spans="2:7" ht="61.15" customHeight="1" x14ac:dyDescent="0.25">
      <c r="B53" s="13">
        <v>24</v>
      </c>
      <c r="C53" s="272" t="s">
        <v>65</v>
      </c>
      <c r="D53" s="299"/>
      <c r="E53" s="298"/>
      <c r="F53" s="158"/>
      <c r="G53" s="17"/>
    </row>
    <row r="54" spans="2:7" ht="61.5" customHeight="1" x14ac:dyDescent="0.25">
      <c r="B54" s="13">
        <v>25</v>
      </c>
      <c r="C54" s="272" t="s">
        <v>66</v>
      </c>
      <c r="D54" s="299"/>
      <c r="E54" s="298"/>
      <c r="F54" s="158"/>
      <c r="G54" s="17"/>
    </row>
    <row r="55" spans="2:7" ht="29.45" customHeight="1" x14ac:dyDescent="0.25">
      <c r="B55" s="13">
        <v>26</v>
      </c>
      <c r="C55" s="272" t="s">
        <v>67</v>
      </c>
      <c r="D55" s="299"/>
      <c r="E55" s="298"/>
      <c r="F55" s="158"/>
      <c r="G55" s="17"/>
    </row>
    <row r="56" spans="2:7" s="5" customFormat="1" ht="46.15" customHeight="1" x14ac:dyDescent="0.25">
      <c r="B56" s="93">
        <v>27</v>
      </c>
      <c r="C56" s="323" t="s">
        <v>68</v>
      </c>
      <c r="D56" s="324"/>
      <c r="E56" s="325"/>
      <c r="F56" s="94"/>
      <c r="G56" s="20"/>
    </row>
    <row r="57" spans="2:7" s="95" customFormat="1" ht="46.15" customHeight="1" x14ac:dyDescent="0.25">
      <c r="B57" s="93">
        <v>28</v>
      </c>
      <c r="C57" s="323" t="s">
        <v>148</v>
      </c>
      <c r="D57" s="324"/>
      <c r="E57" s="325"/>
      <c r="F57" s="162"/>
      <c r="G57" s="94"/>
    </row>
    <row r="58" spans="2:7" s="5" customFormat="1" ht="30.95" customHeight="1" x14ac:dyDescent="0.25">
      <c r="B58" s="13">
        <v>29</v>
      </c>
      <c r="C58" s="289" t="s">
        <v>149</v>
      </c>
      <c r="D58" s="290"/>
      <c r="E58" s="291"/>
      <c r="F58" s="94"/>
      <c r="G58" s="20"/>
    </row>
    <row r="59" spans="2:7" ht="45.95" customHeight="1" x14ac:dyDescent="0.25">
      <c r="B59" s="98">
        <v>30</v>
      </c>
      <c r="C59" s="326" t="s">
        <v>150</v>
      </c>
      <c r="D59" s="327"/>
      <c r="E59" s="328"/>
      <c r="F59" s="158"/>
      <c r="G59" s="17"/>
    </row>
    <row r="60" spans="2:7" x14ac:dyDescent="0.25">
      <c r="B60" s="8">
        <v>31</v>
      </c>
      <c r="C60" s="303" t="s">
        <v>71</v>
      </c>
      <c r="D60" s="304"/>
      <c r="E60" s="305"/>
      <c r="F60" s="17"/>
      <c r="G60" s="17"/>
    </row>
    <row r="61" spans="2:7" x14ac:dyDescent="0.25">
      <c r="B61" s="11"/>
      <c r="C61" s="11" t="s">
        <v>39</v>
      </c>
      <c r="D61" s="12"/>
      <c r="E61" s="158"/>
      <c r="F61" s="17"/>
      <c r="G61" s="17"/>
    </row>
    <row r="62" spans="2:7" x14ac:dyDescent="0.25">
      <c r="B62" s="11"/>
      <c r="C62" s="11" t="s">
        <v>40</v>
      </c>
      <c r="D62" s="12"/>
      <c r="E62" s="158"/>
      <c r="F62" s="17"/>
      <c r="G62" s="17"/>
    </row>
    <row r="63" spans="2:7" x14ac:dyDescent="0.25">
      <c r="B63" s="11"/>
      <c r="C63" s="11" t="s">
        <v>41</v>
      </c>
      <c r="D63" s="12"/>
      <c r="E63" s="158"/>
      <c r="F63" s="17"/>
      <c r="G63" s="17"/>
    </row>
    <row r="64" spans="2:7" x14ac:dyDescent="0.25">
      <c r="B64" s="11"/>
      <c r="C64" s="300" t="s">
        <v>57</v>
      </c>
      <c r="D64" s="301"/>
      <c r="E64" s="302"/>
      <c r="F64" s="159">
        <f>SUM(E61:E63)</f>
        <v>0</v>
      </c>
      <c r="G64" s="17"/>
    </row>
    <row r="65" spans="2:7" ht="31.9" customHeight="1" x14ac:dyDescent="0.25">
      <c r="B65" s="21" t="s">
        <v>72</v>
      </c>
      <c r="C65" s="317" t="s">
        <v>151</v>
      </c>
      <c r="D65" s="319"/>
      <c r="E65" s="318"/>
      <c r="F65" s="17"/>
      <c r="G65" s="160">
        <f>SUM(F49,F50,F51,F52,F53,F54,F55,F56,F57,F58,F59,F64)</f>
        <v>30000</v>
      </c>
    </row>
    <row r="66" spans="2:7" x14ac:dyDescent="0.25">
      <c r="B66" s="8" t="s">
        <v>74</v>
      </c>
      <c r="C66" s="303" t="s">
        <v>212</v>
      </c>
      <c r="D66" s="304"/>
      <c r="E66" s="305"/>
      <c r="F66" s="17"/>
      <c r="G66" s="160">
        <f>G34-G65</f>
        <v>591619</v>
      </c>
    </row>
    <row r="67" spans="2:7" x14ac:dyDescent="0.25">
      <c r="B67" s="14" t="s">
        <v>75</v>
      </c>
      <c r="C67" s="275" t="s">
        <v>76</v>
      </c>
      <c r="D67" s="276"/>
      <c r="E67" s="276"/>
      <c r="F67" s="276"/>
      <c r="G67" s="277"/>
    </row>
    <row r="68" spans="2:7" ht="15.6" customHeight="1" x14ac:dyDescent="0.25">
      <c r="B68" s="10" t="s">
        <v>77</v>
      </c>
      <c r="C68" s="320" t="s">
        <v>78</v>
      </c>
      <c r="D68" s="321"/>
      <c r="E68" s="321"/>
      <c r="F68" s="321"/>
      <c r="G68" s="322"/>
    </row>
    <row r="69" spans="2:7" s="5" customFormat="1" ht="30.4" customHeight="1" x14ac:dyDescent="0.25">
      <c r="B69" s="311"/>
      <c r="C69" s="13">
        <v>32</v>
      </c>
      <c r="D69" s="289" t="s">
        <v>152</v>
      </c>
      <c r="E69" s="291"/>
      <c r="F69" s="27"/>
      <c r="G69" s="314">
        <f>IF(F11&lt;60,IF(G66&lt;=250000,0,IF(G66&lt;=500000,(G66-250000)*5%,12500)),IF(F11&lt;80,IF(G66&lt;=300000,0,IF(G66&lt;=500000,(G66-300000)*5%,10000)),0))+IF(G66&gt;500000,IF(G66&lt;=1000000,(G66-500000)*20%,100000),0)+IF(G66&gt;1000000,(G66-1000000)*30%,0)</f>
        <v>28323.8</v>
      </c>
    </row>
    <row r="70" spans="2:7" s="5" customFormat="1" ht="47.1" customHeight="1" x14ac:dyDescent="0.25">
      <c r="B70" s="312"/>
      <c r="C70" s="13">
        <v>33</v>
      </c>
      <c r="D70" s="289" t="s">
        <v>153</v>
      </c>
      <c r="E70" s="291"/>
      <c r="F70" s="28"/>
      <c r="G70" s="315"/>
    </row>
    <row r="71" spans="2:7" s="6" customFormat="1" x14ac:dyDescent="0.25">
      <c r="B71" s="312"/>
      <c r="C71" s="295">
        <v>34</v>
      </c>
      <c r="D71" s="317" t="s">
        <v>154</v>
      </c>
      <c r="E71" s="318"/>
      <c r="F71" s="28"/>
      <c r="G71" s="315"/>
    </row>
    <row r="72" spans="2:7" ht="28.9" customHeight="1" x14ac:dyDescent="0.25">
      <c r="B72" s="312"/>
      <c r="C72" s="296"/>
      <c r="D72" s="308" t="s">
        <v>159</v>
      </c>
      <c r="E72" s="309"/>
      <c r="F72" s="28"/>
      <c r="G72" s="315"/>
    </row>
    <row r="73" spans="2:7" ht="30.6" customHeight="1" x14ac:dyDescent="0.25">
      <c r="B73" s="312"/>
      <c r="C73" s="297"/>
      <c r="D73" s="308" t="s">
        <v>160</v>
      </c>
      <c r="E73" s="309"/>
      <c r="F73" s="28"/>
      <c r="G73" s="315"/>
    </row>
    <row r="74" spans="2:7" x14ac:dyDescent="0.25">
      <c r="B74" s="312"/>
      <c r="C74" s="295">
        <v>35</v>
      </c>
      <c r="D74" s="317" t="s">
        <v>155</v>
      </c>
      <c r="E74" s="318"/>
      <c r="F74" s="28"/>
      <c r="G74" s="315"/>
    </row>
    <row r="75" spans="2:7" ht="31.9" customHeight="1" x14ac:dyDescent="0.25">
      <c r="B75" s="312"/>
      <c r="C75" s="296"/>
      <c r="D75" s="272" t="s">
        <v>161</v>
      </c>
      <c r="E75" s="298"/>
      <c r="F75" s="28"/>
      <c r="G75" s="315"/>
    </row>
    <row r="76" spans="2:7" ht="32.1" customHeight="1" x14ac:dyDescent="0.25">
      <c r="B76" s="313"/>
      <c r="C76" s="297"/>
      <c r="D76" s="272" t="s">
        <v>162</v>
      </c>
      <c r="E76" s="298"/>
      <c r="F76" s="28"/>
      <c r="G76" s="316"/>
    </row>
    <row r="77" spans="2:7" ht="30" customHeight="1" x14ac:dyDescent="0.25">
      <c r="B77" s="13" t="s">
        <v>83</v>
      </c>
      <c r="C77" s="272" t="s">
        <v>84</v>
      </c>
      <c r="D77" s="299"/>
      <c r="E77" s="298"/>
      <c r="F77" s="28"/>
      <c r="G77" s="159">
        <f>MIN(IF(G66&gt;500000,"0",G69),12500)</f>
        <v>0</v>
      </c>
    </row>
    <row r="78" spans="2:7" s="6" customFormat="1" x14ac:dyDescent="0.25">
      <c r="B78" s="11" t="s">
        <v>85</v>
      </c>
      <c r="C78" s="303" t="s">
        <v>87</v>
      </c>
      <c r="D78" s="304"/>
      <c r="E78" s="305"/>
      <c r="F78" s="28"/>
      <c r="G78" s="161">
        <f>G69-G77</f>
        <v>28323.8</v>
      </c>
    </row>
    <row r="79" spans="2:7" x14ac:dyDescent="0.25">
      <c r="B79" s="11" t="s">
        <v>86</v>
      </c>
      <c r="C79" s="303" t="s">
        <v>88</v>
      </c>
      <c r="D79" s="304"/>
      <c r="E79" s="305"/>
      <c r="F79" s="28"/>
      <c r="G79" s="160">
        <f>G78*0.04</f>
        <v>1132.952</v>
      </c>
    </row>
    <row r="80" spans="2:7" x14ac:dyDescent="0.25">
      <c r="B80" s="11" t="s">
        <v>89</v>
      </c>
      <c r="C80" s="303" t="s">
        <v>90</v>
      </c>
      <c r="D80" s="304"/>
      <c r="E80" s="305"/>
      <c r="F80" s="28"/>
      <c r="G80" s="163">
        <f>G78+G79</f>
        <v>29456.752</v>
      </c>
    </row>
    <row r="81" spans="2:7" s="5" customFormat="1" ht="31.9" customHeight="1" x14ac:dyDescent="0.25">
      <c r="B81" s="13" t="s">
        <v>91</v>
      </c>
      <c r="C81" s="310" t="s">
        <v>92</v>
      </c>
      <c r="D81" s="290"/>
      <c r="E81" s="291"/>
      <c r="F81" s="28"/>
      <c r="G81" s="162">
        <f>'89 Relief Arrears &amp; Advances'!F25</f>
        <v>0</v>
      </c>
    </row>
    <row r="82" spans="2:7" x14ac:dyDescent="0.25">
      <c r="B82" s="11" t="s">
        <v>93</v>
      </c>
      <c r="C82" s="303" t="s">
        <v>94</v>
      </c>
      <c r="D82" s="304"/>
      <c r="E82" s="305"/>
      <c r="F82" s="28"/>
      <c r="G82" s="163">
        <f>G80-G81</f>
        <v>29456.752</v>
      </c>
    </row>
    <row r="83" spans="2:7" x14ac:dyDescent="0.25">
      <c r="B83" s="11" t="s">
        <v>95</v>
      </c>
      <c r="C83" s="303" t="s">
        <v>156</v>
      </c>
      <c r="D83" s="304"/>
      <c r="E83" s="305"/>
      <c r="F83" s="28"/>
      <c r="G83" s="158"/>
    </row>
    <row r="84" spans="2:7" x14ac:dyDescent="0.25">
      <c r="B84" s="11" t="s">
        <v>97</v>
      </c>
      <c r="C84" s="280" t="s">
        <v>157</v>
      </c>
      <c r="D84" s="273"/>
      <c r="E84" s="274"/>
      <c r="F84" s="28"/>
      <c r="G84" s="159">
        <v>10000</v>
      </c>
    </row>
    <row r="85" spans="2:7" x14ac:dyDescent="0.25">
      <c r="B85" s="11" t="s">
        <v>99</v>
      </c>
      <c r="C85" s="303" t="s">
        <v>100</v>
      </c>
      <c r="D85" s="304"/>
      <c r="E85" s="305"/>
      <c r="F85" s="29"/>
      <c r="G85" s="164">
        <f>G82-G83-G84</f>
        <v>19456.752</v>
      </c>
    </row>
    <row r="87" spans="2:7" x14ac:dyDescent="0.25">
      <c r="B87" s="306" t="s">
        <v>101</v>
      </c>
      <c r="C87" s="306"/>
      <c r="D87" s="306"/>
      <c r="E87" s="306"/>
      <c r="F87" s="306"/>
      <c r="G87" s="306"/>
    </row>
    <row r="88" spans="2:7" ht="31.9" customHeight="1" x14ac:dyDescent="0.25">
      <c r="B88" s="307" t="s">
        <v>102</v>
      </c>
      <c r="C88" s="307"/>
      <c r="D88" s="307"/>
      <c r="E88" s="307"/>
      <c r="F88" s="307"/>
      <c r="G88" s="307"/>
    </row>
    <row r="89" spans="2:7" ht="31.9" customHeight="1" x14ac:dyDescent="0.25">
      <c r="B89" s="111" t="s">
        <v>103</v>
      </c>
      <c r="C89" s="332"/>
      <c r="D89" s="332"/>
      <c r="E89" s="332"/>
      <c r="F89" s="332"/>
      <c r="G89" s="332"/>
    </row>
    <row r="90" spans="2:7" x14ac:dyDescent="0.25">
      <c r="B90" s="111" t="s">
        <v>104</v>
      </c>
      <c r="C90" s="332"/>
      <c r="D90" s="332"/>
      <c r="E90" s="333" t="s">
        <v>158</v>
      </c>
      <c r="F90" s="333"/>
      <c r="G90" s="333"/>
    </row>
    <row r="91" spans="2:7" x14ac:dyDescent="0.25">
      <c r="B91" s="334"/>
      <c r="C91" s="334"/>
      <c r="D91" s="334"/>
      <c r="E91" s="334"/>
      <c r="F91" s="334"/>
      <c r="G91" s="334"/>
    </row>
    <row r="92" spans="2:7" s="6" customFormat="1" x14ac:dyDescent="0.25">
      <c r="B92" s="335" t="s">
        <v>121</v>
      </c>
      <c r="C92" s="335"/>
      <c r="D92" s="335"/>
      <c r="E92" s="335"/>
      <c r="F92" s="335"/>
      <c r="G92" s="335"/>
    </row>
    <row r="93" spans="2:7" s="5" customFormat="1" ht="62.45" customHeight="1" x14ac:dyDescent="0.25">
      <c r="B93" s="4">
        <v>1</v>
      </c>
      <c r="C93" s="330" t="s">
        <v>163</v>
      </c>
      <c r="D93" s="330"/>
      <c r="E93" s="330"/>
      <c r="F93" s="330"/>
      <c r="G93" s="330"/>
    </row>
    <row r="94" spans="2:7" s="5" customFormat="1" ht="14.1" customHeight="1" x14ac:dyDescent="0.25">
      <c r="B94" s="4"/>
      <c r="C94" s="7"/>
      <c r="D94" s="7"/>
      <c r="E94" s="7"/>
      <c r="F94" s="7"/>
      <c r="G94" s="7"/>
    </row>
    <row r="95" spans="2:7" s="5" customFormat="1" ht="30.95" customHeight="1" x14ac:dyDescent="0.25">
      <c r="B95" s="4">
        <v>2</v>
      </c>
      <c r="C95" s="331" t="s">
        <v>164</v>
      </c>
      <c r="D95" s="331"/>
      <c r="E95" s="331"/>
      <c r="F95" s="331"/>
      <c r="G95" s="331"/>
    </row>
    <row r="96" spans="2:7" s="5" customFormat="1" ht="15.95" customHeight="1" x14ac:dyDescent="0.25">
      <c r="B96" s="4"/>
      <c r="C96" s="7"/>
      <c r="D96" s="7"/>
      <c r="E96" s="7"/>
      <c r="F96" s="7"/>
      <c r="G96" s="7"/>
    </row>
    <row r="97" spans="2:7" s="5" customFormat="1" x14ac:dyDescent="0.25">
      <c r="B97" s="4">
        <v>3</v>
      </c>
      <c r="C97" s="331" t="s">
        <v>165</v>
      </c>
      <c r="D97" s="331"/>
      <c r="E97" s="331"/>
      <c r="F97" s="331"/>
      <c r="G97" s="331"/>
    </row>
    <row r="99" spans="2:7" s="6" customFormat="1" ht="96.4" customHeight="1" x14ac:dyDescent="0.25">
      <c r="B99" s="23">
        <v>4</v>
      </c>
      <c r="C99" s="329" t="s">
        <v>281</v>
      </c>
      <c r="D99" s="329"/>
      <c r="E99" s="329"/>
      <c r="F99" s="329"/>
      <c r="G99" s="329"/>
    </row>
    <row r="110" spans="2:7" x14ac:dyDescent="0.25">
      <c r="D110" s="36">
        <v>43922</v>
      </c>
    </row>
  </sheetData>
  <mergeCells count="98">
    <mergeCell ref="C49:E49"/>
    <mergeCell ref="D73:E73"/>
    <mergeCell ref="D75:E75"/>
    <mergeCell ref="D76:E76"/>
    <mergeCell ref="C99:G99"/>
    <mergeCell ref="C93:G93"/>
    <mergeCell ref="C95:G95"/>
    <mergeCell ref="C97:G97"/>
    <mergeCell ref="C89:D89"/>
    <mergeCell ref="E89:G89"/>
    <mergeCell ref="C90:D90"/>
    <mergeCell ref="E90:G90"/>
    <mergeCell ref="B91:G91"/>
    <mergeCell ref="B92:G92"/>
    <mergeCell ref="C82:E82"/>
    <mergeCell ref="C83:E83"/>
    <mergeCell ref="C55:E55"/>
    <mergeCell ref="C56:E56"/>
    <mergeCell ref="C58:E58"/>
    <mergeCell ref="C59:E59"/>
    <mergeCell ref="C60:E60"/>
    <mergeCell ref="C57:E57"/>
    <mergeCell ref="C71:C73"/>
    <mergeCell ref="C74:C76"/>
    <mergeCell ref="D74:E74"/>
    <mergeCell ref="C65:E65"/>
    <mergeCell ref="C66:E66"/>
    <mergeCell ref="C67:G67"/>
    <mergeCell ref="C68:G68"/>
    <mergeCell ref="C64:E64"/>
    <mergeCell ref="C85:E85"/>
    <mergeCell ref="B87:G87"/>
    <mergeCell ref="B88:G88"/>
    <mergeCell ref="D72:E72"/>
    <mergeCell ref="C77:E77"/>
    <mergeCell ref="C78:E78"/>
    <mergeCell ref="C79:E79"/>
    <mergeCell ref="C80:E80"/>
    <mergeCell ref="C81:E81"/>
    <mergeCell ref="B69:B76"/>
    <mergeCell ref="D69:E69"/>
    <mergeCell ref="G69:G76"/>
    <mergeCell ref="D70:E70"/>
    <mergeCell ref="D71:E71"/>
    <mergeCell ref="C84:E84"/>
    <mergeCell ref="C50:E50"/>
    <mergeCell ref="C51:E51"/>
    <mergeCell ref="C52:E52"/>
    <mergeCell ref="C53:E53"/>
    <mergeCell ref="C54:E54"/>
    <mergeCell ref="B36:B46"/>
    <mergeCell ref="C36:E36"/>
    <mergeCell ref="F37:F45"/>
    <mergeCell ref="G37:G45"/>
    <mergeCell ref="C47:D47"/>
    <mergeCell ref="C48:D48"/>
    <mergeCell ref="C30:E30"/>
    <mergeCell ref="C31:E31"/>
    <mergeCell ref="C32:E32"/>
    <mergeCell ref="C33:E33"/>
    <mergeCell ref="C34:E34"/>
    <mergeCell ref="C35:G35"/>
    <mergeCell ref="G30:G32"/>
    <mergeCell ref="F33:F34"/>
    <mergeCell ref="C29:G29"/>
    <mergeCell ref="C22:G22"/>
    <mergeCell ref="C23:E23"/>
    <mergeCell ref="C19:E19"/>
    <mergeCell ref="C20:E20"/>
    <mergeCell ref="C21:E21"/>
    <mergeCell ref="C24:E24"/>
    <mergeCell ref="C25:E25"/>
    <mergeCell ref="C26:E26"/>
    <mergeCell ref="C27:E27"/>
    <mergeCell ref="C28:E28"/>
    <mergeCell ref="F25:F28"/>
    <mergeCell ref="G23:G24"/>
    <mergeCell ref="C18:E18"/>
    <mergeCell ref="B9:C9"/>
    <mergeCell ref="F9:G9"/>
    <mergeCell ref="B10:C10"/>
    <mergeCell ref="F10:G10"/>
    <mergeCell ref="B11:C11"/>
    <mergeCell ref="F11:G11"/>
    <mergeCell ref="C13:E13"/>
    <mergeCell ref="C14:G14"/>
    <mergeCell ref="C15:G15"/>
    <mergeCell ref="C16:E16"/>
    <mergeCell ref="C17:E17"/>
    <mergeCell ref="G16:G20"/>
    <mergeCell ref="B8:C8"/>
    <mergeCell ref="F8:G8"/>
    <mergeCell ref="B2:C5"/>
    <mergeCell ref="D2:G2"/>
    <mergeCell ref="D3:G3"/>
    <mergeCell ref="D4:G4"/>
    <mergeCell ref="D5:G5"/>
    <mergeCell ref="D6:G6"/>
  </mergeCells>
  <dataValidations count="8">
    <dataValidation type="whole" allowBlank="1" showInputMessage="1" showErrorMessage="1" sqref="G27">
      <formula1>0</formula1>
      <formula2>200000</formula2>
    </dataValidation>
    <dataValidation type="whole" allowBlank="1" showInputMessage="1" showErrorMessage="1" sqref="E47">
      <formula1>0</formula1>
      <formula2>150000</formula2>
    </dataValidation>
    <dataValidation type="whole" allowBlank="1" showInputMessage="1" showErrorMessage="1" sqref="E48">
      <formula1>0</formula1>
      <formula2>G34*0.2</formula2>
    </dataValidation>
    <dataValidation type="whole" allowBlank="1" showInputMessage="1" showErrorMessage="1" sqref="F50 F58">
      <formula1>0</formula1>
      <formula2>50000</formula2>
    </dataValidation>
    <dataValidation type="whole" allowBlank="1" showInputMessage="1" showErrorMessage="1" sqref="F51">
      <formula1>0</formula1>
      <formula2>F18*0.1</formula2>
    </dataValidation>
    <dataValidation type="whole" allowBlank="1" showInputMessage="1" showErrorMessage="1" sqref="F53 F59">
      <formula1>75000</formula1>
      <formula2>125000</formula2>
    </dataValidation>
    <dataValidation type="whole" allowBlank="1" showInputMessage="1" showErrorMessage="1" sqref="F54">
      <formula1>0</formula1>
      <formula2>100000</formula2>
    </dataValidation>
    <dataValidation type="textLength" allowBlank="1" showInputMessage="1" showErrorMessage="1" sqref="F10:G10">
      <formula1>10</formula1>
      <formula2>10</formula2>
    </dataValidation>
  </dataValidations>
  <printOptions horizontalCentered="1"/>
  <pageMargins left="0.70866141732283472" right="0.70866141732283472" top="0.74803149606299213" bottom="0.74803149606299213" header="0.31496062992125984" footer="0.31496062992125984"/>
  <pageSetup paperSize="9" scale="3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fitToPage="1"/>
  </sheetPr>
  <dimension ref="B2:S18"/>
  <sheetViews>
    <sheetView view="pageBreakPreview" zoomScaleNormal="100" zoomScaleSheetLayoutView="100" workbookViewId="0">
      <selection activeCell="K5" sqref="K5"/>
    </sheetView>
  </sheetViews>
  <sheetFormatPr defaultColWidth="8.85546875" defaultRowHeight="15" x14ac:dyDescent="0.25"/>
  <cols>
    <col min="1" max="1" width="5.140625" style="38" customWidth="1"/>
    <col min="2" max="2" width="8.85546875" style="39"/>
    <col min="3" max="3" width="8.85546875" style="38" customWidth="1"/>
    <col min="4" max="4" width="21.42578125" style="38" customWidth="1"/>
    <col min="5" max="5" width="20.5703125" style="38" customWidth="1"/>
    <col min="6" max="6" width="20.7109375" style="38" customWidth="1"/>
    <col min="7" max="7" width="10.140625" style="38" customWidth="1"/>
    <col min="8" max="8" width="9.5703125" style="38" customWidth="1"/>
    <col min="9" max="9" width="9.42578125" style="38" customWidth="1"/>
    <col min="10" max="10" width="11.140625" style="38" customWidth="1"/>
    <col min="11" max="11" width="13" style="38" customWidth="1"/>
    <col min="12" max="16384" width="8.85546875" style="38"/>
  </cols>
  <sheetData>
    <row r="2" spans="2:19" ht="27" customHeight="1" x14ac:dyDescent="0.55000000000000004">
      <c r="B2" s="336" t="s">
        <v>176</v>
      </c>
      <c r="C2" s="336"/>
      <c r="D2" s="336"/>
      <c r="E2" s="336"/>
      <c r="F2" s="336"/>
      <c r="G2" s="336"/>
      <c r="H2" s="336"/>
      <c r="I2" s="336"/>
      <c r="J2" s="336"/>
      <c r="K2" s="336"/>
    </row>
    <row r="3" spans="2:19" ht="14.45" x14ac:dyDescent="0.55000000000000004">
      <c r="B3" s="47" t="s">
        <v>184</v>
      </c>
      <c r="C3" s="47" t="s">
        <v>173</v>
      </c>
      <c r="D3" s="47" t="s">
        <v>185</v>
      </c>
      <c r="E3" s="47" t="s">
        <v>192</v>
      </c>
      <c r="F3" s="47" t="s">
        <v>186</v>
      </c>
      <c r="G3" s="53" t="s">
        <v>187</v>
      </c>
      <c r="H3" s="47" t="s">
        <v>188</v>
      </c>
      <c r="I3" s="47" t="s">
        <v>189</v>
      </c>
      <c r="J3" s="47" t="s">
        <v>190</v>
      </c>
      <c r="K3" s="53" t="s">
        <v>191</v>
      </c>
    </row>
    <row r="4" spans="2:19" s="43" customFormat="1" ht="100.9" x14ac:dyDescent="0.55000000000000004">
      <c r="B4" s="46" t="s">
        <v>0</v>
      </c>
      <c r="C4" s="48" t="s">
        <v>172</v>
      </c>
      <c r="D4" s="48" t="s">
        <v>167</v>
      </c>
      <c r="E4" s="48" t="s">
        <v>168</v>
      </c>
      <c r="F4" s="48" t="s">
        <v>169</v>
      </c>
      <c r="G4" s="54" t="s">
        <v>193</v>
      </c>
      <c r="H4" s="48" t="s">
        <v>170</v>
      </c>
      <c r="I4" s="48" t="s">
        <v>171</v>
      </c>
      <c r="J4" s="48" t="s">
        <v>181</v>
      </c>
      <c r="K4" s="54" t="s">
        <v>177</v>
      </c>
    </row>
    <row r="5" spans="2:19" ht="14.45" x14ac:dyDescent="0.55000000000000004">
      <c r="B5" s="131">
        <v>1</v>
      </c>
      <c r="C5" s="124">
        <v>43556</v>
      </c>
      <c r="D5" s="96">
        <v>25705</v>
      </c>
      <c r="E5" s="96"/>
      <c r="F5" s="96"/>
      <c r="G5" s="55">
        <f>SUM(D5:F5)</f>
        <v>25705</v>
      </c>
      <c r="H5" s="96">
        <f>42000/12</f>
        <v>3500</v>
      </c>
      <c r="I5" s="96">
        <v>5000</v>
      </c>
      <c r="J5" s="96" t="s">
        <v>175</v>
      </c>
      <c r="K5" s="55">
        <f>IF(J5="Non-Metro",MIN(H5,I5-G5*0.1,G5*0.4),MIN(H5,I5-G5*0.1,G5*0.5))</f>
        <v>2429.5</v>
      </c>
    </row>
    <row r="6" spans="2:19" ht="14.45" x14ac:dyDescent="0.55000000000000004">
      <c r="B6" s="131">
        <v>2</v>
      </c>
      <c r="C6" s="124">
        <v>43586</v>
      </c>
      <c r="D6" s="96">
        <v>25705</v>
      </c>
      <c r="E6" s="96"/>
      <c r="F6" s="96"/>
      <c r="G6" s="55">
        <f t="shared" ref="G6:G16" si="0">SUM(D6:F6)</f>
        <v>25705</v>
      </c>
      <c r="H6" s="96">
        <f t="shared" ref="H6:H16" si="1">42000/12</f>
        <v>3500</v>
      </c>
      <c r="I6" s="96">
        <v>5000</v>
      </c>
      <c r="J6" s="96" t="s">
        <v>175</v>
      </c>
      <c r="K6" s="55">
        <f t="shared" ref="K6:K16" si="2">IF(J6="Non-Metro",MIN(H6,I6-G6*0.1,G6*0.4),MIN(H6,I6-G6*0.1,G6*0.5))</f>
        <v>2429.5</v>
      </c>
    </row>
    <row r="7" spans="2:19" ht="14.45" x14ac:dyDescent="0.55000000000000004">
      <c r="B7" s="131">
        <v>3</v>
      </c>
      <c r="C7" s="124">
        <v>43617</v>
      </c>
      <c r="D7" s="96">
        <v>25705</v>
      </c>
      <c r="E7" s="96"/>
      <c r="F7" s="96"/>
      <c r="G7" s="55">
        <f t="shared" si="0"/>
        <v>25705</v>
      </c>
      <c r="H7" s="96">
        <f t="shared" si="1"/>
        <v>3500</v>
      </c>
      <c r="I7" s="96">
        <v>5000</v>
      </c>
      <c r="J7" s="96" t="s">
        <v>175</v>
      </c>
      <c r="K7" s="55">
        <f t="shared" si="2"/>
        <v>2429.5</v>
      </c>
    </row>
    <row r="8" spans="2:19" ht="14.45" x14ac:dyDescent="0.55000000000000004">
      <c r="B8" s="131">
        <v>4</v>
      </c>
      <c r="C8" s="124">
        <v>43647</v>
      </c>
      <c r="D8" s="96">
        <v>25705</v>
      </c>
      <c r="E8" s="96"/>
      <c r="F8" s="96"/>
      <c r="G8" s="55">
        <f t="shared" si="0"/>
        <v>25705</v>
      </c>
      <c r="H8" s="96">
        <f t="shared" si="1"/>
        <v>3500</v>
      </c>
      <c r="I8" s="96">
        <v>5000</v>
      </c>
      <c r="J8" s="96" t="s">
        <v>175</v>
      </c>
      <c r="K8" s="55">
        <f t="shared" si="2"/>
        <v>2429.5</v>
      </c>
    </row>
    <row r="9" spans="2:19" ht="14.45" x14ac:dyDescent="0.55000000000000004">
      <c r="B9" s="131">
        <v>5</v>
      </c>
      <c r="C9" s="124">
        <v>43678</v>
      </c>
      <c r="D9" s="96">
        <v>25705</v>
      </c>
      <c r="E9" s="96"/>
      <c r="F9" s="96"/>
      <c r="G9" s="55">
        <f t="shared" si="0"/>
        <v>25705</v>
      </c>
      <c r="H9" s="96">
        <f t="shared" si="1"/>
        <v>3500</v>
      </c>
      <c r="I9" s="96">
        <v>5000</v>
      </c>
      <c r="J9" s="96" t="s">
        <v>175</v>
      </c>
      <c r="K9" s="55">
        <f t="shared" si="2"/>
        <v>2429.5</v>
      </c>
    </row>
    <row r="10" spans="2:19" ht="14.45" x14ac:dyDescent="0.55000000000000004">
      <c r="B10" s="131">
        <v>6</v>
      </c>
      <c r="C10" s="124">
        <v>43709</v>
      </c>
      <c r="D10" s="96">
        <v>25705</v>
      </c>
      <c r="E10" s="96"/>
      <c r="F10" s="96"/>
      <c r="G10" s="55">
        <f t="shared" si="0"/>
        <v>25705</v>
      </c>
      <c r="H10" s="96">
        <f t="shared" si="1"/>
        <v>3500</v>
      </c>
      <c r="I10" s="96">
        <v>5000</v>
      </c>
      <c r="J10" s="96" t="s">
        <v>175</v>
      </c>
      <c r="K10" s="55">
        <f t="shared" si="2"/>
        <v>2429.5</v>
      </c>
    </row>
    <row r="11" spans="2:19" ht="14.45" x14ac:dyDescent="0.55000000000000004">
      <c r="B11" s="131">
        <v>7</v>
      </c>
      <c r="C11" s="124">
        <v>43739</v>
      </c>
      <c r="D11" s="96">
        <v>25705</v>
      </c>
      <c r="E11" s="96"/>
      <c r="F11" s="96"/>
      <c r="G11" s="55">
        <f t="shared" si="0"/>
        <v>25705</v>
      </c>
      <c r="H11" s="96">
        <f t="shared" si="1"/>
        <v>3500</v>
      </c>
      <c r="I11" s="96">
        <v>5000</v>
      </c>
      <c r="J11" s="96" t="s">
        <v>175</v>
      </c>
      <c r="K11" s="55">
        <f t="shared" si="2"/>
        <v>2429.5</v>
      </c>
      <c r="S11" s="38" t="s">
        <v>174</v>
      </c>
    </row>
    <row r="12" spans="2:19" ht="14.45" x14ac:dyDescent="0.55000000000000004">
      <c r="B12" s="131">
        <v>8</v>
      </c>
      <c r="C12" s="124">
        <v>43770</v>
      </c>
      <c r="D12" s="96">
        <v>25705</v>
      </c>
      <c r="E12" s="96"/>
      <c r="F12" s="96"/>
      <c r="G12" s="55">
        <f t="shared" si="0"/>
        <v>25705</v>
      </c>
      <c r="H12" s="96">
        <f t="shared" si="1"/>
        <v>3500</v>
      </c>
      <c r="I12" s="96">
        <v>5000</v>
      </c>
      <c r="J12" s="96" t="s">
        <v>175</v>
      </c>
      <c r="K12" s="55">
        <f t="shared" si="2"/>
        <v>2429.5</v>
      </c>
      <c r="S12" s="38" t="s">
        <v>175</v>
      </c>
    </row>
    <row r="13" spans="2:19" ht="14.45" x14ac:dyDescent="0.55000000000000004">
      <c r="B13" s="131">
        <v>9</v>
      </c>
      <c r="C13" s="124">
        <v>43800</v>
      </c>
      <c r="D13" s="96">
        <v>25705</v>
      </c>
      <c r="E13" s="96"/>
      <c r="F13" s="96"/>
      <c r="G13" s="55">
        <f t="shared" si="0"/>
        <v>25705</v>
      </c>
      <c r="H13" s="96">
        <f t="shared" si="1"/>
        <v>3500</v>
      </c>
      <c r="I13" s="96">
        <v>5000</v>
      </c>
      <c r="J13" s="96" t="s">
        <v>175</v>
      </c>
      <c r="K13" s="55">
        <f t="shared" si="2"/>
        <v>2429.5</v>
      </c>
    </row>
    <row r="14" spans="2:19" ht="14.45" x14ac:dyDescent="0.55000000000000004">
      <c r="B14" s="131">
        <v>10</v>
      </c>
      <c r="C14" s="124">
        <v>43831</v>
      </c>
      <c r="D14" s="96">
        <v>25705</v>
      </c>
      <c r="E14" s="96"/>
      <c r="F14" s="96"/>
      <c r="G14" s="55">
        <f t="shared" si="0"/>
        <v>25705</v>
      </c>
      <c r="H14" s="96">
        <f t="shared" si="1"/>
        <v>3500</v>
      </c>
      <c r="I14" s="96">
        <v>5000</v>
      </c>
      <c r="J14" s="96" t="s">
        <v>175</v>
      </c>
      <c r="K14" s="55">
        <f t="shared" si="2"/>
        <v>2429.5</v>
      </c>
    </row>
    <row r="15" spans="2:19" ht="14.45" x14ac:dyDescent="0.55000000000000004">
      <c r="B15" s="131">
        <v>11</v>
      </c>
      <c r="C15" s="124">
        <v>43862</v>
      </c>
      <c r="D15" s="96">
        <v>25705</v>
      </c>
      <c r="E15" s="96"/>
      <c r="F15" s="96"/>
      <c r="G15" s="55">
        <f t="shared" si="0"/>
        <v>25705</v>
      </c>
      <c r="H15" s="96">
        <f t="shared" si="1"/>
        <v>3500</v>
      </c>
      <c r="I15" s="96">
        <v>5000</v>
      </c>
      <c r="J15" s="96" t="s">
        <v>175</v>
      </c>
      <c r="K15" s="55">
        <f t="shared" si="2"/>
        <v>2429.5</v>
      </c>
    </row>
    <row r="16" spans="2:19" ht="14.45" x14ac:dyDescent="0.55000000000000004">
      <c r="B16" s="131">
        <v>12</v>
      </c>
      <c r="C16" s="124">
        <v>43891</v>
      </c>
      <c r="D16" s="96">
        <v>25705</v>
      </c>
      <c r="E16" s="96"/>
      <c r="F16" s="96"/>
      <c r="G16" s="55">
        <f t="shared" si="0"/>
        <v>25705</v>
      </c>
      <c r="H16" s="96">
        <f t="shared" si="1"/>
        <v>3500</v>
      </c>
      <c r="I16" s="96">
        <v>5000</v>
      </c>
      <c r="J16" s="96" t="s">
        <v>175</v>
      </c>
      <c r="K16" s="55">
        <f t="shared" si="2"/>
        <v>2429.5</v>
      </c>
    </row>
    <row r="17" spans="2:11" s="115" customFormat="1" ht="14.45" x14ac:dyDescent="0.55000000000000004">
      <c r="B17" s="337" t="s">
        <v>178</v>
      </c>
      <c r="C17" s="338"/>
      <c r="D17" s="56">
        <f>SUM(D5:D16)</f>
        <v>308460</v>
      </c>
      <c r="E17" s="56">
        <f t="shared" ref="E17:K17" si="3">SUM(E5:E16)</f>
        <v>0</v>
      </c>
      <c r="F17" s="56">
        <f t="shared" si="3"/>
        <v>0</v>
      </c>
      <c r="G17" s="56">
        <f t="shared" si="3"/>
        <v>308460</v>
      </c>
      <c r="H17" s="56">
        <f t="shared" si="3"/>
        <v>42000</v>
      </c>
      <c r="I17" s="56">
        <f t="shared" si="3"/>
        <v>60000</v>
      </c>
      <c r="J17" s="56">
        <f t="shared" si="3"/>
        <v>0</v>
      </c>
      <c r="K17" s="56">
        <f t="shared" si="3"/>
        <v>29154</v>
      </c>
    </row>
    <row r="18" spans="2:11" ht="29.65" customHeight="1" x14ac:dyDescent="0.25">
      <c r="B18" s="339" t="s">
        <v>239</v>
      </c>
      <c r="C18" s="339"/>
      <c r="D18" s="339"/>
      <c r="E18" s="339"/>
      <c r="F18" s="339"/>
      <c r="G18" s="339"/>
      <c r="H18" s="339"/>
      <c r="I18" s="339"/>
      <c r="J18" s="339"/>
      <c r="K18" s="339"/>
    </row>
  </sheetData>
  <dataConsolidate/>
  <mergeCells count="3">
    <mergeCell ref="B2:K2"/>
    <mergeCell ref="B17:C17"/>
    <mergeCell ref="B18:K18"/>
  </mergeCells>
  <dataValidations count="1">
    <dataValidation type="list" allowBlank="1" showInputMessage="1" showErrorMessage="1" sqref="J5:J16">
      <formula1>"Metro, Non-Metro"</formula1>
    </dataValidation>
  </dataValidations>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977111117893"/>
    <pageSetUpPr fitToPage="1"/>
  </sheetPr>
  <dimension ref="B2:R17"/>
  <sheetViews>
    <sheetView view="pageBreakPreview" zoomScaleNormal="100" zoomScaleSheetLayoutView="100" workbookViewId="0">
      <selection activeCell="F15" sqref="F15"/>
    </sheetView>
  </sheetViews>
  <sheetFormatPr defaultColWidth="8.85546875" defaultRowHeight="15" x14ac:dyDescent="0.25"/>
  <cols>
    <col min="1" max="1" width="5.140625" style="38" customWidth="1"/>
    <col min="2" max="2" width="8.85546875" style="39"/>
    <col min="3" max="4" width="8.85546875" style="38"/>
    <col min="5" max="5" width="23.42578125" style="38" customWidth="1"/>
    <col min="6" max="6" width="11.7109375" style="38" customWidth="1"/>
    <col min="7" max="7" width="8.85546875" style="38"/>
    <col min="8" max="9" width="11" style="38" customWidth="1"/>
    <col min="10" max="10" width="13" style="38" customWidth="1"/>
    <col min="11" max="16384" width="8.85546875" style="38"/>
  </cols>
  <sheetData>
    <row r="2" spans="2:18" ht="27" customHeight="1" x14ac:dyDescent="0.55000000000000004">
      <c r="B2" s="336" t="s">
        <v>258</v>
      </c>
      <c r="C2" s="336"/>
      <c r="D2" s="336"/>
      <c r="E2" s="336"/>
      <c r="F2" s="336"/>
      <c r="G2" s="336"/>
      <c r="H2" s="336"/>
      <c r="I2" s="336"/>
      <c r="J2" s="336"/>
    </row>
    <row r="3" spans="2:18" ht="14.45" x14ac:dyDescent="0.55000000000000004">
      <c r="B3" s="64" t="s">
        <v>184</v>
      </c>
      <c r="C3" s="64" t="s">
        <v>173</v>
      </c>
      <c r="D3" s="64" t="s">
        <v>185</v>
      </c>
      <c r="E3" s="336" t="s">
        <v>192</v>
      </c>
      <c r="F3" s="336"/>
      <c r="G3" s="64" t="s">
        <v>186</v>
      </c>
      <c r="H3" s="64" t="s">
        <v>187</v>
      </c>
      <c r="I3" s="64" t="s">
        <v>188</v>
      </c>
      <c r="J3" s="53" t="s">
        <v>189</v>
      </c>
    </row>
    <row r="4" spans="2:18" s="43" customFormat="1" ht="75" x14ac:dyDescent="0.25">
      <c r="B4" s="66" t="s">
        <v>0</v>
      </c>
      <c r="C4" s="65" t="s">
        <v>172</v>
      </c>
      <c r="D4" s="65" t="s">
        <v>259</v>
      </c>
      <c r="E4" s="65" t="s">
        <v>262</v>
      </c>
      <c r="F4" s="65" t="s">
        <v>261</v>
      </c>
      <c r="G4" s="65" t="s">
        <v>260</v>
      </c>
      <c r="H4" s="65" t="s">
        <v>171</v>
      </c>
      <c r="I4" s="83" t="s">
        <v>282</v>
      </c>
      <c r="J4" s="54" t="s">
        <v>274</v>
      </c>
    </row>
    <row r="5" spans="2:18" ht="30" x14ac:dyDescent="0.25">
      <c r="B5" s="131">
        <v>1</v>
      </c>
      <c r="C5" s="124">
        <v>43556</v>
      </c>
      <c r="D5" s="341">
        <f>'Pensioner NAI'!G34</f>
        <v>621619</v>
      </c>
      <c r="E5" s="123" t="s">
        <v>263</v>
      </c>
      <c r="F5" s="127">
        <f>'Pensioner NAI'!F49</f>
        <v>30000</v>
      </c>
      <c r="G5" s="342">
        <f>D17-E17</f>
        <v>621619</v>
      </c>
      <c r="H5" s="126"/>
      <c r="I5" s="122">
        <v>5000</v>
      </c>
      <c r="J5" s="345">
        <f>MIN(H17-G17*0.1,I17,G17*0.25)</f>
        <v>-62161.9</v>
      </c>
    </row>
    <row r="6" spans="2:18" x14ac:dyDescent="0.25">
      <c r="B6" s="131">
        <v>2</v>
      </c>
      <c r="C6" s="124">
        <v>43586</v>
      </c>
      <c r="D6" s="341"/>
      <c r="E6" s="124" t="s">
        <v>264</v>
      </c>
      <c r="F6" s="128">
        <f>'Pensioner NAI'!F50</f>
        <v>0</v>
      </c>
      <c r="G6" s="343"/>
      <c r="H6" s="126"/>
      <c r="I6" s="122">
        <v>5000</v>
      </c>
      <c r="J6" s="346"/>
    </row>
    <row r="7" spans="2:18" x14ac:dyDescent="0.25">
      <c r="B7" s="131">
        <v>3</v>
      </c>
      <c r="C7" s="124">
        <v>43617</v>
      </c>
      <c r="D7" s="341"/>
      <c r="E7" s="124" t="s">
        <v>265</v>
      </c>
      <c r="F7" s="128">
        <f>'Pensioner NAI'!F51</f>
        <v>0</v>
      </c>
      <c r="G7" s="343"/>
      <c r="H7" s="126"/>
      <c r="I7" s="122">
        <v>5000</v>
      </c>
      <c r="J7" s="346"/>
    </row>
    <row r="8" spans="2:18" x14ac:dyDescent="0.25">
      <c r="B8" s="131">
        <v>4</v>
      </c>
      <c r="C8" s="124">
        <v>43647</v>
      </c>
      <c r="D8" s="341"/>
      <c r="E8" s="124" t="s">
        <v>266</v>
      </c>
      <c r="F8" s="127">
        <f>'Pensioner NAI'!F52</f>
        <v>0</v>
      </c>
      <c r="G8" s="343"/>
      <c r="H8" s="126"/>
      <c r="I8" s="122">
        <v>5000</v>
      </c>
      <c r="J8" s="346"/>
    </row>
    <row r="9" spans="2:18" x14ac:dyDescent="0.25">
      <c r="B9" s="131">
        <v>5</v>
      </c>
      <c r="C9" s="124">
        <v>43678</v>
      </c>
      <c r="D9" s="341"/>
      <c r="E9" s="124" t="s">
        <v>267</v>
      </c>
      <c r="F9" s="128">
        <f>'Pensioner NAI'!F53</f>
        <v>0</v>
      </c>
      <c r="G9" s="343"/>
      <c r="H9" s="126"/>
      <c r="I9" s="122">
        <v>5000</v>
      </c>
      <c r="J9" s="346"/>
    </row>
    <row r="10" spans="2:18" x14ac:dyDescent="0.25">
      <c r="B10" s="131">
        <v>6</v>
      </c>
      <c r="C10" s="124">
        <v>43709</v>
      </c>
      <c r="D10" s="341"/>
      <c r="E10" s="124" t="s">
        <v>268</v>
      </c>
      <c r="F10" s="128">
        <f>'Pensioner NAI'!F54</f>
        <v>0</v>
      </c>
      <c r="G10" s="343"/>
      <c r="H10" s="126"/>
      <c r="I10" s="122">
        <v>5000</v>
      </c>
      <c r="J10" s="346"/>
    </row>
    <row r="11" spans="2:18" x14ac:dyDescent="0.25">
      <c r="B11" s="131">
        <v>7</v>
      </c>
      <c r="C11" s="124">
        <v>43739</v>
      </c>
      <c r="D11" s="341"/>
      <c r="E11" s="124" t="s">
        <v>269</v>
      </c>
      <c r="F11" s="128">
        <f>'Pensioner NAI'!F55</f>
        <v>0</v>
      </c>
      <c r="G11" s="343"/>
      <c r="H11" s="126"/>
      <c r="I11" s="122">
        <v>5000</v>
      </c>
      <c r="J11" s="346"/>
      <c r="R11" s="38" t="s">
        <v>174</v>
      </c>
    </row>
    <row r="12" spans="2:18" x14ac:dyDescent="0.25">
      <c r="B12" s="131">
        <v>8</v>
      </c>
      <c r="C12" s="124">
        <v>43770</v>
      </c>
      <c r="D12" s="341"/>
      <c r="E12" s="124" t="s">
        <v>270</v>
      </c>
      <c r="F12" s="128">
        <f>'Pensioner NAI'!F56</f>
        <v>0</v>
      </c>
      <c r="G12" s="343"/>
      <c r="H12" s="126"/>
      <c r="I12" s="122">
        <v>5000</v>
      </c>
      <c r="J12" s="346"/>
      <c r="R12" s="38" t="s">
        <v>175</v>
      </c>
    </row>
    <row r="13" spans="2:18" x14ac:dyDescent="0.25">
      <c r="B13" s="131">
        <v>9</v>
      </c>
      <c r="C13" s="124">
        <v>43800</v>
      </c>
      <c r="D13" s="341"/>
      <c r="E13" s="124" t="s">
        <v>271</v>
      </c>
      <c r="F13" s="128">
        <f>'Pensioner NAI'!F58</f>
        <v>0</v>
      </c>
      <c r="G13" s="343"/>
      <c r="H13" s="126"/>
      <c r="I13" s="122">
        <v>5000</v>
      </c>
      <c r="J13" s="346"/>
    </row>
    <row r="14" spans="2:18" x14ac:dyDescent="0.25">
      <c r="B14" s="131">
        <v>10</v>
      </c>
      <c r="C14" s="124">
        <v>43831</v>
      </c>
      <c r="D14" s="341"/>
      <c r="E14" s="124" t="s">
        <v>272</v>
      </c>
      <c r="F14" s="128">
        <f>'Pensioner NAI'!F59</f>
        <v>0</v>
      </c>
      <c r="G14" s="343"/>
      <c r="H14" s="126"/>
      <c r="I14" s="122">
        <v>5000</v>
      </c>
      <c r="J14" s="346"/>
    </row>
    <row r="15" spans="2:18" x14ac:dyDescent="0.25">
      <c r="B15" s="131">
        <v>11</v>
      </c>
      <c r="C15" s="124">
        <v>43862</v>
      </c>
      <c r="D15" s="341"/>
      <c r="E15" s="124" t="s">
        <v>273</v>
      </c>
      <c r="F15" s="128">
        <f>'Pensioner NAI'!F64</f>
        <v>0</v>
      </c>
      <c r="G15" s="343"/>
      <c r="H15" s="126"/>
      <c r="I15" s="122">
        <v>5000</v>
      </c>
      <c r="J15" s="346"/>
    </row>
    <row r="16" spans="2:18" x14ac:dyDescent="0.25">
      <c r="B16" s="131">
        <v>12</v>
      </c>
      <c r="C16" s="124">
        <v>43891</v>
      </c>
      <c r="D16" s="341"/>
      <c r="E16" s="130"/>
      <c r="F16" s="129"/>
      <c r="G16" s="344"/>
      <c r="H16" s="126"/>
      <c r="I16" s="122">
        <v>5000</v>
      </c>
      <c r="J16" s="347"/>
    </row>
    <row r="17" spans="2:10" ht="14.45" x14ac:dyDescent="0.55000000000000004">
      <c r="B17" s="340" t="s">
        <v>178</v>
      </c>
      <c r="C17" s="340"/>
      <c r="D17" s="90">
        <f>SUM(D5)</f>
        <v>621619</v>
      </c>
      <c r="E17" s="125"/>
      <c r="F17" s="89">
        <f>SUM(F5:F15)</f>
        <v>30000</v>
      </c>
      <c r="G17" s="91">
        <f>SUM(G5)</f>
        <v>621619</v>
      </c>
      <c r="H17" s="92">
        <f>SUM(H5:H16)</f>
        <v>0</v>
      </c>
      <c r="I17" s="92">
        <f>SUM(I5:I16)</f>
        <v>60000</v>
      </c>
      <c r="J17" s="92">
        <f>SUM(J5)</f>
        <v>-62161.9</v>
      </c>
    </row>
  </sheetData>
  <mergeCells count="6">
    <mergeCell ref="B2:J2"/>
    <mergeCell ref="B17:C17"/>
    <mergeCell ref="E3:F3"/>
    <mergeCell ref="D5:D16"/>
    <mergeCell ref="G5:G16"/>
    <mergeCell ref="J5:J16"/>
  </mergeCells>
  <dataValidations count="2">
    <dataValidation type="whole" allowBlank="1" showInputMessage="1" showErrorMessage="1" sqref="I5 I6 I7 I8 I9 I10 I11 I12 I13 I14 I15 I16">
      <formula1>0</formula1>
      <formula2>5000</formula2>
    </dataValidation>
    <dataValidation type="whole" allowBlank="1" showInputMessage="1" showErrorMessage="1" sqref="I17">
      <formula1>0</formula1>
      <formula2>60000</formula2>
    </dataValidation>
  </dataValidations>
  <printOptions horizont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pageSetUpPr fitToPage="1"/>
  </sheetPr>
  <dimension ref="B1:W32"/>
  <sheetViews>
    <sheetView showGridLines="0" view="pageBreakPreview" zoomScaleNormal="100" zoomScaleSheetLayoutView="100" workbookViewId="0">
      <selection activeCell="D12" sqref="D12"/>
    </sheetView>
  </sheetViews>
  <sheetFormatPr defaultColWidth="8.85546875" defaultRowHeight="15.75" x14ac:dyDescent="0.25"/>
  <cols>
    <col min="1" max="1" width="5.7109375" style="1" customWidth="1"/>
    <col min="2" max="2" width="5.42578125" style="31" customWidth="1"/>
    <col min="3" max="3" width="4" style="1" customWidth="1"/>
    <col min="4" max="4" width="70" style="1" customWidth="1"/>
    <col min="5" max="5" width="16.7109375" style="1" customWidth="1"/>
    <col min="6" max="6" width="18.28515625" style="1" customWidth="1"/>
    <col min="7" max="7" width="1.7109375" style="57" customWidth="1"/>
    <col min="8" max="8" width="11.140625" style="1" bestFit="1" customWidth="1"/>
    <col min="9" max="10" width="17.42578125" style="1" customWidth="1"/>
    <col min="11" max="11" width="16.85546875" style="1" customWidth="1"/>
    <col min="12" max="12" width="19.42578125" style="1" customWidth="1"/>
    <col min="13" max="13" width="25.42578125" style="1" bestFit="1" customWidth="1"/>
    <col min="14" max="14" width="14.7109375" style="1" bestFit="1" customWidth="1"/>
    <col min="15" max="15" width="19.140625" style="1" bestFit="1" customWidth="1"/>
    <col min="16" max="16" width="27.7109375" style="1" bestFit="1" customWidth="1"/>
    <col min="17" max="17" width="25.42578125" style="1" bestFit="1" customWidth="1"/>
    <col min="18" max="19" width="20.140625" style="1" customWidth="1"/>
    <col min="20" max="20" width="27.7109375" style="1" bestFit="1" customWidth="1"/>
    <col min="21" max="21" width="14.7109375" style="1" customWidth="1"/>
    <col min="22" max="16384" width="8.85546875" style="1"/>
  </cols>
  <sheetData>
    <row r="1" spans="2:23" ht="15.95" thickBot="1" x14ac:dyDescent="0.65"/>
    <row r="2" spans="2:23" ht="32.450000000000003" customHeight="1" x14ac:dyDescent="0.25">
      <c r="B2" s="349" t="s">
        <v>214</v>
      </c>
      <c r="C2" s="350"/>
      <c r="D2" s="350"/>
      <c r="E2" s="350"/>
      <c r="F2" s="351"/>
      <c r="G2" s="352"/>
      <c r="H2" s="348" t="s">
        <v>224</v>
      </c>
      <c r="I2" s="348"/>
      <c r="J2" s="348"/>
      <c r="K2" s="348"/>
      <c r="L2" s="348"/>
      <c r="M2" s="348"/>
      <c r="N2" s="348"/>
      <c r="O2" s="348"/>
      <c r="P2" s="348"/>
      <c r="Q2" s="348"/>
      <c r="R2" s="348"/>
      <c r="S2" s="348"/>
      <c r="T2" s="348"/>
      <c r="U2" s="348"/>
    </row>
    <row r="3" spans="2:23" s="5" customFormat="1" ht="78" customHeight="1" x14ac:dyDescent="0.25">
      <c r="B3" s="58" t="s">
        <v>0</v>
      </c>
      <c r="C3" s="359" t="s">
        <v>124</v>
      </c>
      <c r="D3" s="359"/>
      <c r="E3" s="59" t="s">
        <v>2</v>
      </c>
      <c r="F3" s="60" t="s">
        <v>2</v>
      </c>
      <c r="G3" s="353"/>
      <c r="H3" s="360" t="s">
        <v>252</v>
      </c>
      <c r="I3" s="360" t="s">
        <v>253</v>
      </c>
      <c r="J3" s="360" t="s">
        <v>254</v>
      </c>
      <c r="K3" s="360" t="s">
        <v>255</v>
      </c>
      <c r="L3" s="360" t="s">
        <v>256</v>
      </c>
      <c r="M3" s="362" t="s">
        <v>240</v>
      </c>
      <c r="N3" s="363"/>
      <c r="O3" s="363"/>
      <c r="P3" s="364"/>
      <c r="Q3" s="362" t="s">
        <v>241</v>
      </c>
      <c r="R3" s="363"/>
      <c r="S3" s="363"/>
      <c r="T3" s="364"/>
      <c r="U3" s="360" t="s">
        <v>257</v>
      </c>
      <c r="V3" s="33"/>
    </row>
    <row r="4" spans="2:23" x14ac:dyDescent="0.25">
      <c r="B4" s="30" t="s">
        <v>5</v>
      </c>
      <c r="C4" s="280" t="s">
        <v>238</v>
      </c>
      <c r="D4" s="274"/>
      <c r="E4" s="281"/>
      <c r="F4" s="96"/>
      <c r="G4" s="354"/>
      <c r="H4" s="361"/>
      <c r="I4" s="361"/>
      <c r="J4" s="361"/>
      <c r="K4" s="361"/>
      <c r="L4" s="361"/>
      <c r="M4" s="73" t="s">
        <v>246</v>
      </c>
      <c r="N4" s="73" t="s">
        <v>218</v>
      </c>
      <c r="O4" s="73" t="s">
        <v>247</v>
      </c>
      <c r="P4" s="73" t="s">
        <v>240</v>
      </c>
      <c r="Q4" s="73" t="s">
        <v>248</v>
      </c>
      <c r="R4" s="73" t="s">
        <v>218</v>
      </c>
      <c r="S4" s="73" t="s">
        <v>247</v>
      </c>
      <c r="T4" s="73" t="s">
        <v>241</v>
      </c>
      <c r="U4" s="361"/>
    </row>
    <row r="5" spans="2:23" x14ac:dyDescent="0.25">
      <c r="B5" s="30" t="s">
        <v>22</v>
      </c>
      <c r="C5" s="280" t="s">
        <v>216</v>
      </c>
      <c r="D5" s="274"/>
      <c r="E5" s="282"/>
      <c r="F5" s="115">
        <f>DATEDIF(F4,$D$32,"y")</f>
        <v>120</v>
      </c>
      <c r="G5" s="353"/>
      <c r="H5" s="12" t="s">
        <v>225</v>
      </c>
      <c r="I5" s="144">
        <f>F5-1</f>
        <v>119</v>
      </c>
      <c r="J5" s="113"/>
      <c r="K5" s="113"/>
      <c r="L5" s="87">
        <f>SUM(J5:K5)</f>
        <v>0</v>
      </c>
      <c r="M5" s="137">
        <f>IF(I5&lt;60,IF(L5&lt;=250000,0,IF(L5&lt;=500000,(L5-250000)*5%,12500)),IF(I5&lt;80,IF(L5&lt;=300000,0,IF(L5&lt;=500000,(L5-300000)*5%,10000)),0))+IF(L5&gt;500000,IF(L5&lt;=1000000,(L5-500000)*20%,100000),0)+IF(L5&gt;1000000,(L5-1000000)*30%,0)</f>
        <v>0</v>
      </c>
      <c r="N5" s="137">
        <f>MIN(IF(L5&gt;350000,"0",M5),2500)</f>
        <v>0</v>
      </c>
      <c r="O5" s="87">
        <f>(M5-N5)*0.04</f>
        <v>0</v>
      </c>
      <c r="P5" s="87">
        <f>M5-N5+O5</f>
        <v>0</v>
      </c>
      <c r="Q5" s="146">
        <f>IF(I5&lt;60,IF(J5&lt;=250000,0,IF(J5&lt;=500000,(J5-250000)*5%,12500)),IF(I5&lt;80,IF(J5&lt;=300000,0,IF(J5&lt;=500000,(J5-300000)*5%,10000)),0))+IF(J5&gt;500000,IF(J5&lt;=1000000,(J5-500000)*20%,100000),0)+IF(J5&gt;1000000,(J5-1000000)*30%,0)</f>
        <v>0</v>
      </c>
      <c r="R5" s="137">
        <f>MIN(IF(J5&gt;350000,"0",Q5),2500)</f>
        <v>0</v>
      </c>
      <c r="S5" s="87">
        <f>(Q5-R5)*0.04</f>
        <v>0</v>
      </c>
      <c r="T5" s="87">
        <f>Q5-R5+S5</f>
        <v>0</v>
      </c>
      <c r="U5" s="87">
        <f>M5-Q5</f>
        <v>0</v>
      </c>
      <c r="V5" s="1" t="s">
        <v>242</v>
      </c>
      <c r="W5" s="1" t="s">
        <v>249</v>
      </c>
    </row>
    <row r="6" spans="2:23" x14ac:dyDescent="0.25">
      <c r="B6" s="30" t="s">
        <v>30</v>
      </c>
      <c r="C6" s="280" t="s">
        <v>235</v>
      </c>
      <c r="D6" s="274"/>
      <c r="E6" s="282"/>
      <c r="F6" s="140">
        <f>J9</f>
        <v>0</v>
      </c>
      <c r="G6" s="353"/>
      <c r="H6" s="12" t="s">
        <v>226</v>
      </c>
      <c r="I6" s="144">
        <f>I5-1</f>
        <v>118</v>
      </c>
      <c r="J6" s="113"/>
      <c r="K6" s="113"/>
      <c r="L6" s="87">
        <f t="shared" ref="L6:L8" si="0">SUM(J6:K6)</f>
        <v>0</v>
      </c>
      <c r="M6" s="137">
        <f>IF(I6&lt;60,IF(L6&lt;=250000,0,IF(L6&lt;=500000,(L6-250000)*5%,12500)),IF(I6&lt;80,IF(L6&lt;=300000,0,IF(L6&lt;=500000,(L6-300000)*5%,10000)),0))+IF(L6&gt;500000,IF(L6&lt;=1000000,(L6-500000)*20%,100000),0)+IF(L6&gt;1000000,(L6-1000000)*30%,0)</f>
        <v>0</v>
      </c>
      <c r="N6" s="137">
        <f>MIN(IF(L6&gt;500000,"0",M6),2500)</f>
        <v>0</v>
      </c>
      <c r="O6" s="87">
        <f>(M6-N6)*0.03</f>
        <v>0</v>
      </c>
      <c r="P6" s="87">
        <f t="shared" ref="P6:P8" si="1">M6-N6+O6</f>
        <v>0</v>
      </c>
      <c r="Q6" s="121">
        <f>IF(I6&lt;60,IF(J6&lt;=250000,0,IF(J6&lt;=500000,(J6-250000)*5%,12500)),IF(I6&lt;80,IF(J6&lt;=300000,0,IF(J6&lt;=500000,(J6-300000)*5%,10000)),0))+IF(J6&gt;500000,IF(J6&lt;=1000000,(J6-500000)*20%,100000),0)+IF(J6&gt;1000000,(J6-1000000)*30%,0)</f>
        <v>0</v>
      </c>
      <c r="R6" s="137">
        <f>MIN(IF(J6&gt;500000,"0",Q6),2500)</f>
        <v>0</v>
      </c>
      <c r="S6" s="87">
        <f>(Q6-R6)*0.03</f>
        <v>0</v>
      </c>
      <c r="T6" s="87">
        <f t="shared" ref="T6:T8" si="2">Q6-R6+S6</f>
        <v>0</v>
      </c>
      <c r="U6" s="87">
        <f t="shared" ref="U6:U8" si="3">M6-Q6</f>
        <v>0</v>
      </c>
      <c r="V6" s="1" t="s">
        <v>243</v>
      </c>
      <c r="W6" s="1" t="s">
        <v>250</v>
      </c>
    </row>
    <row r="7" spans="2:23" x14ac:dyDescent="0.25">
      <c r="B7" s="30" t="s">
        <v>35</v>
      </c>
      <c r="C7" s="280" t="s">
        <v>215</v>
      </c>
      <c r="D7" s="274"/>
      <c r="E7" s="282"/>
      <c r="F7" s="140">
        <f>K9</f>
        <v>0</v>
      </c>
      <c r="G7" s="353"/>
      <c r="H7" s="12" t="s">
        <v>227</v>
      </c>
      <c r="I7" s="144">
        <f>I6-1</f>
        <v>117</v>
      </c>
      <c r="J7" s="113"/>
      <c r="K7" s="113"/>
      <c r="L7" s="87">
        <f t="shared" si="0"/>
        <v>0</v>
      </c>
      <c r="M7" s="137">
        <f>IF(I7&lt;60,IF(L7&lt;=250000,0,IF(L7&lt;=500000,(L7-250000)*10%,25000)),IF(I7&lt;80,IF(L7&lt;=300000,0,IF(L7&lt;=500000,(L7-300000)*10%,20000)),0))+IF(L7&gt;500000,IF(L7&lt;=1000000,(L7-500000)*20%,100000),0)+IF(L7&gt;1000000,(L7-1000000)*30%,0)</f>
        <v>0</v>
      </c>
      <c r="N7" s="137">
        <f>MIN(IF(L7&gt;500000,"0",M7),5000)</f>
        <v>0</v>
      </c>
      <c r="O7" s="87">
        <f>(M7-N7)*0.03</f>
        <v>0</v>
      </c>
      <c r="P7" s="87">
        <f t="shared" si="1"/>
        <v>0</v>
      </c>
      <c r="Q7" s="137">
        <f>IF(I7&lt;60,IF(J7&lt;=250000,0,IF(J7&lt;=500000,(J7-250000)*10%,25000)),IF(I7&lt;80,IF(J7&lt;=300000,0,IF(J7&lt;=500000,(J7-300000)*10%,20000)),0))+IF(J7&gt;500000,IF(J7&lt;=1000000,(J7-500000)*20%,100000),0)+IF(J7&gt;1000000,(J7-1000000)*30%,0)</f>
        <v>0</v>
      </c>
      <c r="R7" s="121">
        <f>MIN(IF(J7&gt;500000,"0",Q7),5000)</f>
        <v>0</v>
      </c>
      <c r="S7" s="87">
        <f>(Q7-R7)*0.03</f>
        <v>0</v>
      </c>
      <c r="T7" s="87">
        <f t="shared" si="2"/>
        <v>0</v>
      </c>
      <c r="U7" s="87">
        <f t="shared" si="3"/>
        <v>0</v>
      </c>
      <c r="V7" s="1" t="s">
        <v>244</v>
      </c>
      <c r="W7" s="1" t="s">
        <v>250</v>
      </c>
    </row>
    <row r="8" spans="2:23" x14ac:dyDescent="0.25">
      <c r="B8" s="30" t="s">
        <v>37</v>
      </c>
      <c r="C8" s="280" t="s">
        <v>236</v>
      </c>
      <c r="D8" s="274"/>
      <c r="E8" s="283"/>
      <c r="F8" s="140">
        <f>SUM(F6:F7)</f>
        <v>0</v>
      </c>
      <c r="G8" s="353"/>
      <c r="H8" s="12" t="s">
        <v>228</v>
      </c>
      <c r="I8" s="144">
        <f>I7-1</f>
        <v>116</v>
      </c>
      <c r="J8" s="113"/>
      <c r="K8" s="113"/>
      <c r="L8" s="87">
        <f t="shared" si="0"/>
        <v>0</v>
      </c>
      <c r="M8" s="137">
        <f>IF(I8&lt;60,IF(L8&lt;=250000,0,IF(L8&lt;=500000,(L8-250000)*10%,25000)),IF(I8&lt;80,IF(L8&lt;=300000,0,IF(L8&lt;=500000,(L8-300000)*10%,20000)),0))+IF(L8&gt;500000,IF(L8&lt;=1000000,(L8-500000)*20%,100000),0)+IF(L8&gt;1000000,(L8-1000000)*30%,0)</f>
        <v>0</v>
      </c>
      <c r="N8" s="137">
        <f>MIN(IF(L8&gt;500000,"0",M8),2000)</f>
        <v>0</v>
      </c>
      <c r="O8" s="87">
        <f>(M8-N8)*0.03</f>
        <v>0</v>
      </c>
      <c r="P8" s="87">
        <f t="shared" si="1"/>
        <v>0</v>
      </c>
      <c r="Q8" s="121">
        <f>IF(I8&lt;60,IF(J8&lt;=250000,0,IF(J8&lt;=500000,(J8-250000)*10%,25000)),IF(I8&lt;80,IF(J8&lt;=300000,0,IF(J8&lt;=500000,(J8-300000)*10%,20000)),0))+IF(J8&gt;500000,IF(J8&lt;=1000000,(J8-500000)*20%,100000),0)+IF(J8&gt;1000000,(J8-1000000)*30%,0)</f>
        <v>0</v>
      </c>
      <c r="R8" s="137">
        <f>MIN(IF(J8&gt;500000,"0",Q8),2000)</f>
        <v>0</v>
      </c>
      <c r="S8" s="87">
        <f>(Q8-R8)*0.03</f>
        <v>0</v>
      </c>
      <c r="T8" s="87">
        <f t="shared" si="2"/>
        <v>0</v>
      </c>
      <c r="U8" s="87">
        <f t="shared" si="3"/>
        <v>0</v>
      </c>
      <c r="V8" s="1" t="s">
        <v>245</v>
      </c>
      <c r="W8" s="1" t="s">
        <v>250</v>
      </c>
    </row>
    <row r="9" spans="2:23" s="6" customFormat="1" ht="28.5" customHeight="1" x14ac:dyDescent="0.25">
      <c r="B9" s="32" t="s">
        <v>72</v>
      </c>
      <c r="C9" s="317" t="s">
        <v>230</v>
      </c>
      <c r="D9" s="318"/>
      <c r="E9" s="68"/>
      <c r="F9" s="370"/>
      <c r="G9" s="353"/>
      <c r="H9" s="365" t="s">
        <v>178</v>
      </c>
      <c r="I9" s="366"/>
      <c r="J9" s="145">
        <f>SUM(J5:J8)</f>
        <v>0</v>
      </c>
      <c r="K9" s="145">
        <f>SUM(K5:K8)</f>
        <v>0</v>
      </c>
      <c r="L9" s="145">
        <f>SUM(L5:L8)</f>
        <v>0</v>
      </c>
      <c r="M9" s="145">
        <f t="shared" ref="M9:P9" si="4">SUM(M5:M8)</f>
        <v>0</v>
      </c>
      <c r="N9" s="145">
        <f t="shared" si="4"/>
        <v>0</v>
      </c>
      <c r="O9" s="145">
        <f t="shared" si="4"/>
        <v>0</v>
      </c>
      <c r="P9" s="145">
        <f t="shared" si="4"/>
        <v>0</v>
      </c>
      <c r="Q9" s="145">
        <f t="shared" ref="Q9" si="5">SUM(Q5:Q8)</f>
        <v>0</v>
      </c>
      <c r="R9" s="145">
        <f t="shared" ref="R9" si="6">SUM(R5:R8)</f>
        <v>0</v>
      </c>
      <c r="S9" s="145">
        <f t="shared" ref="S9" si="7">SUM(S5:S8)</f>
        <v>0</v>
      </c>
      <c r="T9" s="145">
        <f t="shared" ref="T9" si="8">SUM(T5:T8)</f>
        <v>0</v>
      </c>
      <c r="U9" s="145">
        <f t="shared" ref="U9" si="9">SUM(U5:U8)</f>
        <v>0</v>
      </c>
    </row>
    <row r="10" spans="2:23" x14ac:dyDescent="0.25">
      <c r="B10" s="30"/>
      <c r="C10" s="30" t="s">
        <v>39</v>
      </c>
      <c r="D10" s="12" t="s">
        <v>231</v>
      </c>
      <c r="E10" s="137">
        <f>IF(F5&lt;60,IF(F8&lt;=250000,0,IF(F8&lt;=500000,(F8-250000)*5%,12500)),IF(F5&lt;80,IF(F8&lt;=300000,0,IF(F8&lt;=500000,(F8-300000)*5%,10000)),0))+IF(F8&gt;500000,IF(F8&lt;=1000000,(F8-500000)*20%,100000),0)+IF(F8&gt;1000000,(F8-1000000)*30%,0)</f>
        <v>0</v>
      </c>
      <c r="F10" s="371"/>
      <c r="G10" s="355"/>
    </row>
    <row r="11" spans="2:23" ht="47.25" x14ac:dyDescent="0.25">
      <c r="B11" s="30"/>
      <c r="C11" s="30" t="s">
        <v>40</v>
      </c>
      <c r="D11" s="67" t="s">
        <v>233</v>
      </c>
      <c r="E11" s="121">
        <f>MIN(IF(F8&gt;500000,"0",E10),12500)</f>
        <v>0</v>
      </c>
      <c r="F11" s="371"/>
      <c r="G11" s="355"/>
    </row>
    <row r="12" spans="2:23" x14ac:dyDescent="0.25">
      <c r="B12" s="30"/>
      <c r="C12" s="30" t="s">
        <v>41</v>
      </c>
      <c r="D12" s="12" t="s">
        <v>219</v>
      </c>
      <c r="E12" s="104">
        <f>E10-E11</f>
        <v>0</v>
      </c>
      <c r="F12" s="371"/>
      <c r="G12" s="355"/>
    </row>
    <row r="13" spans="2:23" x14ac:dyDescent="0.25">
      <c r="B13" s="30"/>
      <c r="C13" s="30" t="s">
        <v>42</v>
      </c>
      <c r="D13" s="12" t="s">
        <v>220</v>
      </c>
      <c r="E13" s="104">
        <f>E12*0.04</f>
        <v>0</v>
      </c>
      <c r="F13" s="372"/>
      <c r="G13" s="355"/>
    </row>
    <row r="14" spans="2:23" s="6" customFormat="1" x14ac:dyDescent="0.25">
      <c r="B14" s="32"/>
      <c r="C14" s="32" t="s">
        <v>43</v>
      </c>
      <c r="D14" s="9" t="s">
        <v>232</v>
      </c>
      <c r="E14" s="72"/>
      <c r="F14" s="141">
        <f>E12+E13</f>
        <v>0</v>
      </c>
      <c r="G14" s="355"/>
    </row>
    <row r="15" spans="2:23" x14ac:dyDescent="0.25">
      <c r="B15" s="30"/>
      <c r="C15" s="12"/>
      <c r="D15" s="12"/>
      <c r="E15" s="12"/>
      <c r="F15" s="61"/>
      <c r="G15" s="355"/>
    </row>
    <row r="16" spans="2:23" s="24" customFormat="1" ht="30.95" customHeight="1" x14ac:dyDescent="0.25">
      <c r="B16" s="21" t="s">
        <v>217</v>
      </c>
      <c r="C16" s="310" t="s">
        <v>234</v>
      </c>
      <c r="D16" s="358"/>
      <c r="E16" s="69"/>
      <c r="F16" s="70"/>
      <c r="G16" s="355"/>
    </row>
    <row r="17" spans="2:21" x14ac:dyDescent="0.25">
      <c r="B17" s="30"/>
      <c r="C17" s="30" t="s">
        <v>39</v>
      </c>
      <c r="D17" s="12" t="s">
        <v>221</v>
      </c>
      <c r="E17" s="137">
        <f>IF(F5&lt;60,IF(F6&lt;=250000,0,IF(F6&lt;=500000,(F6-250000)*5%,12500)),IF(F5&lt;80,IF(F6&lt;=300000,0,IF(F6&lt;=500000,(F6-300000)*5%,10000)),0))+IF(F6&gt;500000,IF(F6&lt;=1000000,(F6-500000)*20%,100000),0)+IF(F6&gt;1000000,(F6-1000000)*30%,0)</f>
        <v>0</v>
      </c>
      <c r="F17" s="71"/>
      <c r="G17" s="355"/>
    </row>
    <row r="18" spans="2:21" x14ac:dyDescent="0.25">
      <c r="B18" s="30"/>
      <c r="C18" s="30" t="s">
        <v>40</v>
      </c>
      <c r="D18" s="12" t="s">
        <v>218</v>
      </c>
      <c r="E18" s="137">
        <f>MIN(IF(F6&gt;500000,"0",E10),12500)</f>
        <v>0</v>
      </c>
      <c r="F18" s="71"/>
      <c r="G18" s="355"/>
    </row>
    <row r="19" spans="2:21" x14ac:dyDescent="0.25">
      <c r="B19" s="30"/>
      <c r="C19" s="30" t="s">
        <v>41</v>
      </c>
      <c r="D19" s="12" t="s">
        <v>219</v>
      </c>
      <c r="E19" s="104">
        <f>E17-E18</f>
        <v>0</v>
      </c>
      <c r="F19" s="71"/>
      <c r="G19" s="355"/>
    </row>
    <row r="20" spans="2:21" x14ac:dyDescent="0.25">
      <c r="B20" s="30"/>
      <c r="C20" s="30" t="s">
        <v>42</v>
      </c>
      <c r="D20" s="12" t="s">
        <v>220</v>
      </c>
      <c r="E20" s="104">
        <f>E19*0.04</f>
        <v>0</v>
      </c>
      <c r="F20" s="71"/>
      <c r="G20" s="355"/>
    </row>
    <row r="21" spans="2:21" s="6" customFormat="1" x14ac:dyDescent="0.25">
      <c r="B21" s="32"/>
      <c r="C21" s="32" t="s">
        <v>43</v>
      </c>
      <c r="D21" s="9" t="s">
        <v>229</v>
      </c>
      <c r="E21" s="367"/>
      <c r="F21" s="142">
        <f>E19+E20</f>
        <v>0</v>
      </c>
      <c r="G21" s="356"/>
    </row>
    <row r="22" spans="2:21" x14ac:dyDescent="0.25">
      <c r="B22" s="30"/>
      <c r="C22" s="12"/>
      <c r="D22" s="12"/>
      <c r="E22" s="368"/>
      <c r="F22" s="61"/>
      <c r="G22" s="355"/>
    </row>
    <row r="23" spans="2:21" x14ac:dyDescent="0.25">
      <c r="B23" s="30" t="s">
        <v>77</v>
      </c>
      <c r="C23" s="280" t="s">
        <v>222</v>
      </c>
      <c r="D23" s="274"/>
      <c r="E23" s="368"/>
      <c r="F23" s="143">
        <f>F14-F21</f>
        <v>0</v>
      </c>
      <c r="G23" s="355"/>
    </row>
    <row r="24" spans="2:21" x14ac:dyDescent="0.25">
      <c r="B24" s="30" t="s">
        <v>83</v>
      </c>
      <c r="C24" s="280" t="s">
        <v>223</v>
      </c>
      <c r="D24" s="274"/>
      <c r="E24" s="368"/>
      <c r="F24" s="140">
        <f>U9</f>
        <v>0</v>
      </c>
      <c r="G24" s="355"/>
    </row>
    <row r="25" spans="2:21" s="62" customFormat="1" ht="16.5" thickBot="1" x14ac:dyDescent="0.3">
      <c r="B25" s="34" t="s">
        <v>85</v>
      </c>
      <c r="C25" s="292" t="s">
        <v>251</v>
      </c>
      <c r="D25" s="294"/>
      <c r="E25" s="369"/>
      <c r="F25" s="141">
        <f>F23-F24</f>
        <v>0</v>
      </c>
      <c r="G25" s="357"/>
      <c r="H25" s="63"/>
      <c r="I25" s="63"/>
      <c r="J25" s="63"/>
      <c r="K25" s="63"/>
      <c r="L25" s="63"/>
      <c r="M25" s="63"/>
      <c r="N25" s="63"/>
      <c r="O25" s="63"/>
      <c r="P25" s="63"/>
      <c r="Q25" s="63"/>
      <c r="R25" s="63"/>
      <c r="S25" s="63"/>
      <c r="T25" s="63"/>
      <c r="U25" s="63"/>
    </row>
    <row r="27" spans="2:21" x14ac:dyDescent="0.25">
      <c r="B27" s="268"/>
      <c r="C27" s="268"/>
      <c r="D27" s="268"/>
      <c r="E27" s="268"/>
      <c r="F27" s="268"/>
    </row>
    <row r="28" spans="2:21" x14ac:dyDescent="0.25">
      <c r="B28" s="268"/>
      <c r="C28" s="268"/>
    </row>
    <row r="29" spans="2:21" x14ac:dyDescent="0.25">
      <c r="B29" s="268"/>
      <c r="C29" s="268"/>
    </row>
    <row r="30" spans="2:21" x14ac:dyDescent="0.25">
      <c r="B30" s="268"/>
      <c r="C30" s="268"/>
    </row>
    <row r="31" spans="2:21" x14ac:dyDescent="0.25">
      <c r="B31" s="268"/>
      <c r="C31" s="268"/>
    </row>
    <row r="32" spans="2:21" x14ac:dyDescent="0.25">
      <c r="D32" s="36">
        <v>43921</v>
      </c>
    </row>
  </sheetData>
  <mergeCells count="31">
    <mergeCell ref="M3:P3"/>
    <mergeCell ref="Q3:T3"/>
    <mergeCell ref="H9:I9"/>
    <mergeCell ref="E21:E25"/>
    <mergeCell ref="H3:H4"/>
    <mergeCell ref="I3:I4"/>
    <mergeCell ref="J3:J4"/>
    <mergeCell ref="K3:K4"/>
    <mergeCell ref="L3:L4"/>
    <mergeCell ref="F9:F13"/>
    <mergeCell ref="B27:F27"/>
    <mergeCell ref="B28:C28"/>
    <mergeCell ref="B29:C29"/>
    <mergeCell ref="B30:C30"/>
    <mergeCell ref="B31:C31"/>
    <mergeCell ref="H2:U2"/>
    <mergeCell ref="B2:F2"/>
    <mergeCell ref="G2:G25"/>
    <mergeCell ref="C4:D4"/>
    <mergeCell ref="C5:D5"/>
    <mergeCell ref="C6:D6"/>
    <mergeCell ref="C7:D7"/>
    <mergeCell ref="C8:D8"/>
    <mergeCell ref="C9:D9"/>
    <mergeCell ref="C16:D16"/>
    <mergeCell ref="C3:D3"/>
    <mergeCell ref="C23:D23"/>
    <mergeCell ref="C24:D24"/>
    <mergeCell ref="C25:D25"/>
    <mergeCell ref="E4:E8"/>
    <mergeCell ref="U3:U4"/>
  </mergeCells>
  <pageMargins left="0.70866141732283472" right="0.70866141732283472" top="0.74803149606299213" bottom="0.74803149606299213" header="0.31496062992125984" footer="0.31496062992125984"/>
  <pageSetup paperSize="9" scale="33"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B3:K29"/>
  <sheetViews>
    <sheetView view="pageBreakPreview" topLeftCell="A7" zoomScaleNormal="100" zoomScaleSheetLayoutView="100" workbookViewId="0">
      <selection activeCell="D7" sqref="D7"/>
    </sheetView>
  </sheetViews>
  <sheetFormatPr defaultColWidth="8.85546875" defaultRowHeight="15" x14ac:dyDescent="0.25"/>
  <cols>
    <col min="1" max="2" width="8.85546875" style="38"/>
    <col min="3" max="3" width="21.7109375" style="40" customWidth="1"/>
    <col min="4" max="4" width="21" style="38" customWidth="1"/>
    <col min="5" max="5" width="24.140625" style="38" customWidth="1"/>
    <col min="6" max="6" width="28" style="38" customWidth="1"/>
    <col min="7" max="7" width="18.28515625" style="38" customWidth="1"/>
    <col min="8" max="16384" width="8.85546875" style="38"/>
  </cols>
  <sheetData>
    <row r="3" spans="2:11" ht="14.45" x14ac:dyDescent="0.55000000000000004">
      <c r="B3" s="373" t="s">
        <v>194</v>
      </c>
      <c r="C3" s="373"/>
      <c r="D3" s="373"/>
      <c r="E3" s="373"/>
      <c r="F3" s="373"/>
      <c r="G3" s="373"/>
      <c r="H3" s="49"/>
      <c r="I3" s="49"/>
      <c r="J3" s="49"/>
      <c r="K3" s="49"/>
    </row>
    <row r="4" spans="2:11" ht="29.65" customHeight="1" x14ac:dyDescent="0.25">
      <c r="B4" s="373" t="s">
        <v>0</v>
      </c>
      <c r="C4" s="373" t="s">
        <v>198</v>
      </c>
      <c r="D4" s="378" t="s">
        <v>197</v>
      </c>
      <c r="E4" s="378"/>
      <c r="F4" s="378" t="s">
        <v>202</v>
      </c>
      <c r="G4" s="378" t="s">
        <v>203</v>
      </c>
    </row>
    <row r="5" spans="2:11" s="42" customFormat="1" ht="45" x14ac:dyDescent="0.25">
      <c r="B5" s="373"/>
      <c r="C5" s="373"/>
      <c r="D5" s="48" t="s">
        <v>195</v>
      </c>
      <c r="E5" s="48" t="s">
        <v>196</v>
      </c>
      <c r="F5" s="378"/>
      <c r="G5" s="378"/>
    </row>
    <row r="6" spans="2:11" ht="29.1" customHeight="1" x14ac:dyDescent="0.55000000000000004">
      <c r="B6" s="44">
        <v>1</v>
      </c>
      <c r="C6" s="45" t="s">
        <v>199</v>
      </c>
      <c r="D6" s="133"/>
      <c r="E6" s="133"/>
      <c r="F6" s="133"/>
      <c r="G6" s="134">
        <f>MIN(50000,SUM(D6:F6))</f>
        <v>0</v>
      </c>
    </row>
    <row r="7" spans="2:11" ht="117.6" customHeight="1" x14ac:dyDescent="0.55000000000000004">
      <c r="B7" s="44">
        <v>2</v>
      </c>
      <c r="C7" s="50" t="s">
        <v>200</v>
      </c>
      <c r="D7" s="133"/>
      <c r="E7" s="132"/>
      <c r="F7" s="133"/>
      <c r="G7" s="134">
        <f>MIN(75000,SUM(D7:F7))</f>
        <v>0</v>
      </c>
    </row>
    <row r="8" spans="2:11" ht="115.15" x14ac:dyDescent="0.55000000000000004">
      <c r="B8" s="44">
        <v>3</v>
      </c>
      <c r="C8" s="45" t="s">
        <v>201</v>
      </c>
      <c r="D8" s="133"/>
      <c r="E8" s="133"/>
      <c r="F8" s="133"/>
      <c r="G8" s="134">
        <f>MIN(100000,SUM(D8:F8))</f>
        <v>0</v>
      </c>
    </row>
    <row r="9" spans="2:11" ht="14.45" x14ac:dyDescent="0.55000000000000004">
      <c r="B9" s="379" t="s">
        <v>178</v>
      </c>
      <c r="C9" s="380"/>
      <c r="D9" s="380"/>
      <c r="E9" s="380"/>
      <c r="F9" s="381"/>
      <c r="G9" s="128"/>
    </row>
    <row r="10" spans="2:11" ht="28.9" x14ac:dyDescent="0.55000000000000004">
      <c r="B10" s="44" t="s">
        <v>204</v>
      </c>
      <c r="C10" s="45" t="s">
        <v>206</v>
      </c>
      <c r="D10" s="51" t="s">
        <v>207</v>
      </c>
      <c r="E10" s="51" t="s">
        <v>207</v>
      </c>
      <c r="F10" s="52" t="s">
        <v>208</v>
      </c>
      <c r="G10" s="88">
        <f>SUM(G6:G8)</f>
        <v>0</v>
      </c>
    </row>
    <row r="11" spans="2:11" ht="14.45" x14ac:dyDescent="0.55000000000000004">
      <c r="B11" s="44" t="s">
        <v>205</v>
      </c>
      <c r="C11" s="374" t="s">
        <v>209</v>
      </c>
      <c r="D11" s="374"/>
      <c r="E11" s="374"/>
      <c r="F11" s="374"/>
      <c r="G11" s="374"/>
    </row>
    <row r="12" spans="2:11" ht="14.45" x14ac:dyDescent="0.55000000000000004">
      <c r="B12" s="44" t="s">
        <v>210</v>
      </c>
      <c r="C12" s="375" t="s">
        <v>211</v>
      </c>
      <c r="D12" s="376"/>
      <c r="E12" s="376"/>
      <c r="F12" s="376"/>
      <c r="G12" s="377"/>
    </row>
    <row r="13" spans="2:11" ht="14.45" x14ac:dyDescent="0.55000000000000004">
      <c r="B13" s="43"/>
      <c r="C13" s="41"/>
    </row>
    <row r="14" spans="2:11" ht="14.45" x14ac:dyDescent="0.55000000000000004">
      <c r="B14" s="43"/>
      <c r="C14" s="41"/>
    </row>
    <row r="15" spans="2:11" ht="14.45" x14ac:dyDescent="0.55000000000000004">
      <c r="B15" s="43"/>
      <c r="C15" s="41"/>
    </row>
    <row r="16" spans="2:11" ht="14.45" x14ac:dyDescent="0.55000000000000004">
      <c r="B16" s="43"/>
      <c r="C16" s="41"/>
    </row>
    <row r="17" spans="2:3" ht="14.45" x14ac:dyDescent="0.55000000000000004">
      <c r="B17" s="43"/>
      <c r="C17" s="41"/>
    </row>
    <row r="18" spans="2:3" ht="14.45" x14ac:dyDescent="0.55000000000000004">
      <c r="B18" s="43"/>
    </row>
    <row r="19" spans="2:3" ht="14.45" x14ac:dyDescent="0.55000000000000004">
      <c r="B19" s="43"/>
    </row>
    <row r="20" spans="2:3" ht="14.45" x14ac:dyDescent="0.55000000000000004">
      <c r="B20" s="43"/>
    </row>
    <row r="21" spans="2:3" ht="14.45" x14ac:dyDescent="0.55000000000000004">
      <c r="B21" s="43"/>
    </row>
    <row r="22" spans="2:3" ht="14.45" x14ac:dyDescent="0.55000000000000004">
      <c r="B22" s="43"/>
    </row>
    <row r="23" spans="2:3" ht="14.45" x14ac:dyDescent="0.55000000000000004">
      <c r="B23" s="43"/>
    </row>
    <row r="24" spans="2:3" ht="14.45" x14ac:dyDescent="0.55000000000000004">
      <c r="B24" s="43"/>
    </row>
    <row r="25" spans="2:3" ht="14.45" x14ac:dyDescent="0.55000000000000004">
      <c r="B25" s="43"/>
    </row>
    <row r="26" spans="2:3" ht="14.45" x14ac:dyDescent="0.55000000000000004">
      <c r="B26" s="43"/>
    </row>
    <row r="27" spans="2:3" ht="14.45" x14ac:dyDescent="0.55000000000000004">
      <c r="B27" s="43"/>
    </row>
    <row r="28" spans="2:3" ht="14.45" x14ac:dyDescent="0.55000000000000004">
      <c r="B28" s="43"/>
    </row>
    <row r="29" spans="2:3" x14ac:dyDescent="0.25">
      <c r="B29" s="43"/>
    </row>
  </sheetData>
  <mergeCells count="9">
    <mergeCell ref="B3:G3"/>
    <mergeCell ref="B4:B5"/>
    <mergeCell ref="C4:C5"/>
    <mergeCell ref="C11:G11"/>
    <mergeCell ref="C12:G12"/>
    <mergeCell ref="D4:E4"/>
    <mergeCell ref="F4:F5"/>
    <mergeCell ref="G4:G5"/>
    <mergeCell ref="B9:F9"/>
  </mergeCells>
  <dataValidations count="3">
    <dataValidation type="whole" allowBlank="1" showInputMessage="1" showErrorMessage="1" sqref="E6 D6:D7">
      <formula1>0</formula1>
      <formula2>25000</formula2>
    </dataValidation>
    <dataValidation type="whole" allowBlank="1" showInputMessage="1" showErrorMessage="1" sqref="E7 D8:E8">
      <formula1>0</formula1>
      <formula2>50000</formula2>
    </dataValidation>
    <dataValidation type="whole" allowBlank="1" showInputMessage="1" showErrorMessage="1" sqref="F6:F8">
      <formula1>0</formula1>
      <formula2>5000</formula2>
    </dataValidation>
  </dataValidations>
  <printOptions horizontalCentered="1"/>
  <pageMargins left="0.70866141732283472" right="0.70866141732283472" top="0.74803149606299213" bottom="0.74803149606299213" header="0.31496062992125984" footer="0.31496062992125984"/>
  <pageSetup paperSize="9" scale="9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fitToPage="1"/>
  </sheetPr>
  <dimension ref="B2:H117"/>
  <sheetViews>
    <sheetView showGridLines="0" view="pageBreakPreview" topLeftCell="A67" zoomScaleNormal="100" zoomScaleSheetLayoutView="100" workbookViewId="0">
      <selection activeCell="D83" sqref="D83:E83"/>
    </sheetView>
  </sheetViews>
  <sheetFormatPr defaultColWidth="8.85546875" defaultRowHeight="15.75" x14ac:dyDescent="0.25"/>
  <cols>
    <col min="1" max="1" width="8.85546875" style="1"/>
    <col min="2" max="2" width="8.85546875" style="74"/>
    <col min="3" max="3" width="9.42578125" style="1" customWidth="1"/>
    <col min="4" max="4" width="63" style="1" customWidth="1"/>
    <col min="5" max="5" width="16" style="1" customWidth="1"/>
    <col min="6" max="6" width="16.7109375" style="1" customWidth="1"/>
    <col min="7" max="7" width="17.5703125" style="1" customWidth="1"/>
    <col min="8" max="8" width="14.7109375" style="1" customWidth="1"/>
    <col min="9" max="16384" width="8.85546875" style="1"/>
  </cols>
  <sheetData>
    <row r="2" spans="2:8" ht="18.75" x14ac:dyDescent="0.3">
      <c r="B2" s="268"/>
      <c r="C2" s="268"/>
      <c r="D2" s="269" t="s">
        <v>108</v>
      </c>
      <c r="E2" s="269"/>
      <c r="F2" s="269"/>
      <c r="G2" s="269"/>
    </row>
    <row r="3" spans="2:8" x14ac:dyDescent="0.25">
      <c r="B3" s="268"/>
      <c r="C3" s="268"/>
      <c r="D3" s="270" t="s">
        <v>109</v>
      </c>
      <c r="E3" s="270"/>
      <c r="F3" s="270"/>
      <c r="G3" s="270"/>
    </row>
    <row r="4" spans="2:8" x14ac:dyDescent="0.25">
      <c r="B4" s="268"/>
      <c r="C4" s="268"/>
      <c r="D4" s="270" t="s">
        <v>110</v>
      </c>
      <c r="E4" s="270"/>
      <c r="F4" s="270"/>
      <c r="G4" s="270"/>
    </row>
    <row r="5" spans="2:8" x14ac:dyDescent="0.25">
      <c r="B5" s="268"/>
      <c r="C5" s="268"/>
      <c r="D5" s="270" t="s">
        <v>111</v>
      </c>
      <c r="E5" s="270"/>
      <c r="F5" s="270"/>
      <c r="G5" s="270"/>
    </row>
    <row r="6" spans="2:8" ht="15.6" x14ac:dyDescent="0.6">
      <c r="C6" s="74"/>
      <c r="D6" s="74"/>
      <c r="E6" s="74"/>
      <c r="F6" s="74"/>
      <c r="G6" s="74"/>
    </row>
    <row r="7" spans="2:8" ht="15.6" x14ac:dyDescent="0.6">
      <c r="B7" s="266" t="s">
        <v>112</v>
      </c>
      <c r="C7" s="266"/>
      <c r="D7" s="109"/>
      <c r="E7" s="78" t="s">
        <v>114</v>
      </c>
      <c r="F7" s="382"/>
      <c r="G7" s="382"/>
    </row>
    <row r="8" spans="2:8" ht="15.6" x14ac:dyDescent="0.6">
      <c r="B8" s="266" t="s">
        <v>113</v>
      </c>
      <c r="C8" s="266"/>
      <c r="D8" s="109"/>
      <c r="E8" s="78" t="s">
        <v>116</v>
      </c>
      <c r="F8" s="382"/>
      <c r="G8" s="382"/>
    </row>
    <row r="9" spans="2:8" ht="15.6" x14ac:dyDescent="0.6">
      <c r="B9" s="266" t="s">
        <v>117</v>
      </c>
      <c r="C9" s="266"/>
      <c r="D9" s="109"/>
      <c r="E9" s="78" t="s">
        <v>115</v>
      </c>
      <c r="F9" s="383"/>
      <c r="G9" s="383"/>
    </row>
    <row r="10" spans="2:8" ht="15.6" x14ac:dyDescent="0.6">
      <c r="B10" s="266" t="s">
        <v>119</v>
      </c>
      <c r="C10" s="266"/>
      <c r="D10" s="110">
        <v>16892</v>
      </c>
      <c r="E10" s="111" t="s">
        <v>118</v>
      </c>
      <c r="F10" s="384">
        <f>DATEDIF(D10,$D$117,"y")</f>
        <v>74</v>
      </c>
      <c r="G10" s="384"/>
    </row>
    <row r="12" spans="2:8" x14ac:dyDescent="0.25">
      <c r="B12" s="81" t="s">
        <v>0</v>
      </c>
      <c r="C12" s="275" t="s">
        <v>124</v>
      </c>
      <c r="D12" s="276"/>
      <c r="E12" s="277"/>
      <c r="F12" s="15" t="s">
        <v>2</v>
      </c>
      <c r="G12" s="15" t="s">
        <v>2</v>
      </c>
    </row>
    <row r="13" spans="2:8" ht="15.6" x14ac:dyDescent="0.6">
      <c r="B13" s="81" t="s">
        <v>3</v>
      </c>
      <c r="C13" s="278" t="s">
        <v>4</v>
      </c>
      <c r="D13" s="278"/>
      <c r="E13" s="278"/>
      <c r="F13" s="278"/>
      <c r="G13" s="278"/>
      <c r="H13" s="3"/>
    </row>
    <row r="14" spans="2:8" ht="15.6" x14ac:dyDescent="0.6">
      <c r="B14" s="10" t="s">
        <v>5</v>
      </c>
      <c r="C14" s="279" t="s">
        <v>6</v>
      </c>
      <c r="D14" s="279"/>
      <c r="E14" s="279"/>
      <c r="F14" s="279"/>
      <c r="G14" s="279"/>
      <c r="H14" s="3"/>
    </row>
    <row r="15" spans="2:8" x14ac:dyDescent="0.25">
      <c r="B15" s="79">
        <v>1</v>
      </c>
      <c r="C15" s="280" t="s">
        <v>7</v>
      </c>
      <c r="D15" s="273"/>
      <c r="E15" s="274"/>
      <c r="F15" s="102"/>
      <c r="G15" s="281"/>
    </row>
    <row r="16" spans="2:8" x14ac:dyDescent="0.25">
      <c r="B16" s="79">
        <v>2</v>
      </c>
      <c r="C16" s="280" t="s">
        <v>8</v>
      </c>
      <c r="D16" s="273"/>
      <c r="E16" s="274"/>
      <c r="F16" s="112"/>
      <c r="G16" s="282"/>
    </row>
    <row r="17" spans="2:7" x14ac:dyDescent="0.25">
      <c r="B17" s="79">
        <v>3</v>
      </c>
      <c r="C17" s="280" t="s">
        <v>9</v>
      </c>
      <c r="D17" s="273"/>
      <c r="E17" s="274"/>
      <c r="F17" s="112"/>
      <c r="G17" s="282"/>
    </row>
    <row r="18" spans="2:7" x14ac:dyDescent="0.25">
      <c r="B18" s="79">
        <v>4</v>
      </c>
      <c r="C18" s="280" t="s">
        <v>10</v>
      </c>
      <c r="D18" s="273"/>
      <c r="E18" s="274"/>
      <c r="F18" s="112"/>
      <c r="G18" s="282"/>
    </row>
    <row r="19" spans="2:7" x14ac:dyDescent="0.25">
      <c r="B19" s="79">
        <v>5</v>
      </c>
      <c r="C19" s="287" t="s">
        <v>11</v>
      </c>
      <c r="D19" s="287"/>
      <c r="E19" s="287"/>
      <c r="F19" s="112"/>
      <c r="G19" s="282"/>
    </row>
    <row r="20" spans="2:7" x14ac:dyDescent="0.25">
      <c r="B20" s="79">
        <v>6</v>
      </c>
      <c r="C20" s="287" t="s">
        <v>12</v>
      </c>
      <c r="D20" s="287"/>
      <c r="E20" s="287"/>
      <c r="F20" s="112"/>
      <c r="G20" s="282"/>
    </row>
    <row r="21" spans="2:7" x14ac:dyDescent="0.25">
      <c r="B21" s="79">
        <v>7</v>
      </c>
      <c r="C21" s="287" t="s">
        <v>123</v>
      </c>
      <c r="D21" s="287"/>
      <c r="E21" s="287"/>
      <c r="F21" s="112"/>
      <c r="G21" s="282"/>
    </row>
    <row r="22" spans="2:7" x14ac:dyDescent="0.25">
      <c r="B22" s="79">
        <v>8</v>
      </c>
      <c r="C22" s="287" t="s">
        <v>13</v>
      </c>
      <c r="D22" s="287"/>
      <c r="E22" s="287"/>
      <c r="F22" s="112"/>
      <c r="G22" s="282"/>
    </row>
    <row r="23" spans="2:7" x14ac:dyDescent="0.25">
      <c r="B23" s="79">
        <v>9</v>
      </c>
      <c r="C23" s="287" t="s">
        <v>14</v>
      </c>
      <c r="D23" s="287"/>
      <c r="E23" s="287"/>
      <c r="F23" s="112"/>
      <c r="G23" s="282"/>
    </row>
    <row r="24" spans="2:7" x14ac:dyDescent="0.25">
      <c r="B24" s="79">
        <v>10</v>
      </c>
      <c r="C24" s="287" t="s">
        <v>15</v>
      </c>
      <c r="D24" s="287"/>
      <c r="E24" s="287"/>
      <c r="F24" s="112"/>
      <c r="G24" s="282"/>
    </row>
    <row r="25" spans="2:7" x14ac:dyDescent="0.25">
      <c r="B25" s="79">
        <v>11</v>
      </c>
      <c r="C25" s="287" t="s">
        <v>16</v>
      </c>
      <c r="D25" s="287"/>
      <c r="E25" s="287"/>
      <c r="F25" s="112"/>
      <c r="G25" s="283"/>
    </row>
    <row r="26" spans="2:7" s="6" customFormat="1" ht="15.6" x14ac:dyDescent="0.6">
      <c r="B26" s="34">
        <v>12</v>
      </c>
      <c r="C26" s="288" t="s">
        <v>17</v>
      </c>
      <c r="D26" s="288"/>
      <c r="E26" s="288"/>
      <c r="F26" s="37"/>
      <c r="G26" s="35">
        <f>SUM(F15:F25)</f>
        <v>0</v>
      </c>
    </row>
    <row r="27" spans="2:7" x14ac:dyDescent="0.25">
      <c r="B27" s="79">
        <v>13</v>
      </c>
      <c r="C27" s="287" t="s">
        <v>166</v>
      </c>
      <c r="D27" s="287"/>
      <c r="E27" s="287"/>
      <c r="F27" s="385"/>
      <c r="G27" s="116"/>
    </row>
    <row r="28" spans="2:7" s="5" customFormat="1" ht="63" customHeight="1" x14ac:dyDescent="0.25">
      <c r="B28" s="13">
        <v>14</v>
      </c>
      <c r="C28" s="388" t="s">
        <v>18</v>
      </c>
      <c r="D28" s="388"/>
      <c r="E28" s="388"/>
      <c r="F28" s="386"/>
      <c r="G28" s="114">
        <f>'HRA Exemption Calculator'!K17</f>
        <v>29154</v>
      </c>
    </row>
    <row r="29" spans="2:7" x14ac:dyDescent="0.25">
      <c r="B29" s="79">
        <v>15</v>
      </c>
      <c r="C29" s="287" t="s">
        <v>179</v>
      </c>
      <c r="D29" s="287"/>
      <c r="E29" s="287"/>
      <c r="F29" s="386"/>
      <c r="G29" s="113"/>
    </row>
    <row r="30" spans="2:7" x14ac:dyDescent="0.25">
      <c r="B30" s="75">
        <v>16</v>
      </c>
      <c r="C30" s="266" t="s">
        <v>19</v>
      </c>
      <c r="D30" s="266"/>
      <c r="E30" s="266"/>
      <c r="F30" s="386"/>
      <c r="G30" s="87">
        <f>(G26-G27-G28)+G29</f>
        <v>-29154</v>
      </c>
    </row>
    <row r="31" spans="2:7" x14ac:dyDescent="0.25">
      <c r="B31" s="75">
        <v>17</v>
      </c>
      <c r="C31" s="266" t="s">
        <v>20</v>
      </c>
      <c r="D31" s="266"/>
      <c r="E31" s="266"/>
      <c r="F31" s="386"/>
      <c r="G31" s="87">
        <f>MIN(G30,50000)</f>
        <v>-29154</v>
      </c>
    </row>
    <row r="32" spans="2:7" x14ac:dyDescent="0.25">
      <c r="B32" s="79">
        <v>18</v>
      </c>
      <c r="C32" s="266" t="s">
        <v>21</v>
      </c>
      <c r="D32" s="266"/>
      <c r="E32" s="266"/>
      <c r="F32" s="386"/>
      <c r="G32" s="116"/>
    </row>
    <row r="33" spans="2:7" x14ac:dyDescent="0.25">
      <c r="B33" s="75">
        <v>19</v>
      </c>
      <c r="C33" s="303" t="s">
        <v>180</v>
      </c>
      <c r="D33" s="304"/>
      <c r="E33" s="305"/>
      <c r="F33" s="387"/>
      <c r="G33" s="87">
        <f>G30-G31-G32</f>
        <v>0</v>
      </c>
    </row>
    <row r="34" spans="2:7" ht="15.6" x14ac:dyDescent="0.6">
      <c r="B34" s="10" t="s">
        <v>22</v>
      </c>
      <c r="C34" s="284" t="s">
        <v>23</v>
      </c>
      <c r="D34" s="285"/>
      <c r="E34" s="285"/>
      <c r="F34" s="285"/>
      <c r="G34" s="286"/>
    </row>
    <row r="35" spans="2:7" x14ac:dyDescent="0.25">
      <c r="B35" s="79">
        <v>20</v>
      </c>
      <c r="C35" s="280" t="s">
        <v>24</v>
      </c>
      <c r="D35" s="273"/>
      <c r="E35" s="274"/>
      <c r="F35" s="113"/>
      <c r="G35" s="385"/>
    </row>
    <row r="36" spans="2:7" x14ac:dyDescent="0.25">
      <c r="B36" s="79">
        <v>21</v>
      </c>
      <c r="C36" s="280" t="s">
        <v>25</v>
      </c>
      <c r="D36" s="273"/>
      <c r="E36" s="274"/>
      <c r="F36" s="113"/>
      <c r="G36" s="387"/>
    </row>
    <row r="37" spans="2:7" s="6" customFormat="1" x14ac:dyDescent="0.25">
      <c r="B37" s="75">
        <v>22</v>
      </c>
      <c r="C37" s="303" t="s">
        <v>26</v>
      </c>
      <c r="D37" s="304"/>
      <c r="E37" s="305"/>
      <c r="F37" s="389"/>
      <c r="G37" s="85">
        <f>F35-F36</f>
        <v>0</v>
      </c>
    </row>
    <row r="38" spans="2:7" x14ac:dyDescent="0.25">
      <c r="B38" s="79">
        <v>23</v>
      </c>
      <c r="C38" s="280" t="s">
        <v>27</v>
      </c>
      <c r="D38" s="273"/>
      <c r="E38" s="274"/>
      <c r="F38" s="390"/>
      <c r="G38" s="87">
        <f>G37*0.3</f>
        <v>0</v>
      </c>
    </row>
    <row r="39" spans="2:7" s="5" customFormat="1" ht="29.65" customHeight="1" x14ac:dyDescent="0.25">
      <c r="B39" s="13">
        <v>24</v>
      </c>
      <c r="C39" s="289" t="s">
        <v>28</v>
      </c>
      <c r="D39" s="290"/>
      <c r="E39" s="291"/>
      <c r="F39" s="390"/>
      <c r="G39" s="117"/>
    </row>
    <row r="40" spans="2:7" s="6" customFormat="1" x14ac:dyDescent="0.25">
      <c r="B40" s="75">
        <v>25</v>
      </c>
      <c r="C40" s="303" t="s">
        <v>29</v>
      </c>
      <c r="D40" s="304"/>
      <c r="E40" s="305"/>
      <c r="F40" s="391"/>
      <c r="G40" s="85">
        <f>G37-G38-G39</f>
        <v>0</v>
      </c>
    </row>
    <row r="41" spans="2:7" x14ac:dyDescent="0.25">
      <c r="B41" s="10" t="s">
        <v>30</v>
      </c>
      <c r="C41" s="284" t="s">
        <v>31</v>
      </c>
      <c r="D41" s="285"/>
      <c r="E41" s="285"/>
      <c r="F41" s="285"/>
      <c r="G41" s="286"/>
    </row>
    <row r="42" spans="2:7" x14ac:dyDescent="0.25">
      <c r="B42" s="79">
        <v>26</v>
      </c>
      <c r="C42" s="280" t="s">
        <v>32</v>
      </c>
      <c r="D42" s="273"/>
      <c r="E42" s="274"/>
      <c r="F42" s="113"/>
      <c r="G42" s="385"/>
    </row>
    <row r="43" spans="2:7" x14ac:dyDescent="0.25">
      <c r="B43" s="79">
        <v>27</v>
      </c>
      <c r="C43" s="280" t="s">
        <v>33</v>
      </c>
      <c r="D43" s="273"/>
      <c r="E43" s="274"/>
      <c r="F43" s="113"/>
      <c r="G43" s="386"/>
    </row>
    <row r="44" spans="2:7" x14ac:dyDescent="0.25">
      <c r="B44" s="79">
        <v>28</v>
      </c>
      <c r="C44" s="280"/>
      <c r="D44" s="273"/>
      <c r="E44" s="274"/>
      <c r="F44" s="113"/>
      <c r="G44" s="387"/>
    </row>
    <row r="45" spans="2:7" s="6" customFormat="1" x14ac:dyDescent="0.25">
      <c r="B45" s="75">
        <v>29</v>
      </c>
      <c r="C45" s="303" t="s">
        <v>34</v>
      </c>
      <c r="D45" s="304"/>
      <c r="E45" s="305"/>
      <c r="F45" s="389"/>
      <c r="G45" s="85">
        <f>SUM(F42:F44)</f>
        <v>0</v>
      </c>
    </row>
    <row r="46" spans="2:7" s="6" customFormat="1" x14ac:dyDescent="0.25">
      <c r="B46" s="75" t="s">
        <v>35</v>
      </c>
      <c r="C46" s="303" t="s">
        <v>36</v>
      </c>
      <c r="D46" s="304"/>
      <c r="E46" s="305"/>
      <c r="F46" s="391"/>
      <c r="G46" s="85">
        <f>SUM(G33,G40,G45)</f>
        <v>0</v>
      </c>
    </row>
    <row r="47" spans="2:7" ht="15.6" x14ac:dyDescent="0.6">
      <c r="B47" s="10" t="s">
        <v>37</v>
      </c>
      <c r="C47" s="284" t="s">
        <v>38</v>
      </c>
      <c r="D47" s="285"/>
      <c r="E47" s="285"/>
      <c r="F47" s="285"/>
      <c r="G47" s="286"/>
    </row>
    <row r="48" spans="2:7" x14ac:dyDescent="0.25">
      <c r="B48" s="295">
        <v>30</v>
      </c>
      <c r="C48" s="280" t="s">
        <v>58</v>
      </c>
      <c r="D48" s="273"/>
      <c r="E48" s="274"/>
      <c r="F48" s="118"/>
      <c r="G48" s="118"/>
    </row>
    <row r="49" spans="2:7" x14ac:dyDescent="0.25">
      <c r="B49" s="296"/>
      <c r="C49" s="79" t="s">
        <v>39</v>
      </c>
      <c r="D49" s="12" t="s">
        <v>48</v>
      </c>
      <c r="E49" s="113"/>
      <c r="F49" s="281"/>
      <c r="G49" s="281"/>
    </row>
    <row r="50" spans="2:7" x14ac:dyDescent="0.25">
      <c r="B50" s="296"/>
      <c r="C50" s="79" t="s">
        <v>40</v>
      </c>
      <c r="D50" s="12" t="s">
        <v>49</v>
      </c>
      <c r="E50" s="113"/>
      <c r="F50" s="282"/>
      <c r="G50" s="282"/>
    </row>
    <row r="51" spans="2:7" x14ac:dyDescent="0.25">
      <c r="B51" s="296"/>
      <c r="C51" s="79" t="s">
        <v>41</v>
      </c>
      <c r="D51" s="12" t="s">
        <v>50</v>
      </c>
      <c r="E51" s="113"/>
      <c r="F51" s="282"/>
      <c r="G51" s="282"/>
    </row>
    <row r="52" spans="2:7" x14ac:dyDescent="0.25">
      <c r="B52" s="296"/>
      <c r="C52" s="79" t="s">
        <v>42</v>
      </c>
      <c r="D52" s="12" t="s">
        <v>51</v>
      </c>
      <c r="E52" s="113"/>
      <c r="F52" s="282"/>
      <c r="G52" s="282"/>
    </row>
    <row r="53" spans="2:7" x14ac:dyDescent="0.25">
      <c r="B53" s="296"/>
      <c r="C53" s="79" t="s">
        <v>43</v>
      </c>
      <c r="D53" s="12" t="s">
        <v>52</v>
      </c>
      <c r="E53" s="113"/>
      <c r="F53" s="282"/>
      <c r="G53" s="282"/>
    </row>
    <row r="54" spans="2:7" x14ac:dyDescent="0.25">
      <c r="B54" s="296"/>
      <c r="C54" s="79" t="s">
        <v>44</v>
      </c>
      <c r="D54" s="12" t="s">
        <v>53</v>
      </c>
      <c r="E54" s="113"/>
      <c r="F54" s="282"/>
      <c r="G54" s="282"/>
    </row>
    <row r="55" spans="2:7" x14ac:dyDescent="0.25">
      <c r="B55" s="296"/>
      <c r="C55" s="79" t="s">
        <v>45</v>
      </c>
      <c r="D55" s="12" t="s">
        <v>54</v>
      </c>
      <c r="E55" s="113"/>
      <c r="F55" s="282"/>
      <c r="G55" s="282"/>
    </row>
    <row r="56" spans="2:7" x14ac:dyDescent="0.25">
      <c r="B56" s="296"/>
      <c r="C56" s="79" t="s">
        <v>46</v>
      </c>
      <c r="D56" s="12" t="s">
        <v>237</v>
      </c>
      <c r="E56" s="113"/>
      <c r="F56" s="282"/>
      <c r="G56" s="282"/>
    </row>
    <row r="57" spans="2:7" x14ac:dyDescent="0.25">
      <c r="B57" s="296"/>
      <c r="C57" s="79" t="s">
        <v>47</v>
      </c>
      <c r="D57" s="12" t="s">
        <v>56</v>
      </c>
      <c r="E57" s="113"/>
      <c r="F57" s="283"/>
      <c r="G57" s="283"/>
    </row>
    <row r="58" spans="2:7" x14ac:dyDescent="0.25">
      <c r="B58" s="297"/>
      <c r="C58" s="12"/>
      <c r="D58" s="82" t="s">
        <v>57</v>
      </c>
      <c r="E58" s="87">
        <f>MIN(SUM(E49:E57),150000)</f>
        <v>0</v>
      </c>
      <c r="F58" s="17"/>
      <c r="G58" s="17"/>
    </row>
    <row r="59" spans="2:7" ht="45.4" customHeight="1" x14ac:dyDescent="0.25">
      <c r="B59" s="13">
        <v>31</v>
      </c>
      <c r="C59" s="272" t="s">
        <v>182</v>
      </c>
      <c r="D59" s="298"/>
      <c r="E59" s="116"/>
      <c r="F59" s="17"/>
      <c r="G59" s="17"/>
    </row>
    <row r="60" spans="2:7" ht="47.1" customHeight="1" x14ac:dyDescent="0.25">
      <c r="B60" s="13">
        <v>32</v>
      </c>
      <c r="C60" s="289" t="s">
        <v>63</v>
      </c>
      <c r="D60" s="291"/>
      <c r="E60" s="87">
        <f>MIN(SUM(F15:F16)*0.1,0)</f>
        <v>0</v>
      </c>
      <c r="F60" s="18" t="s">
        <v>60</v>
      </c>
      <c r="G60" s="17"/>
    </row>
    <row r="61" spans="2:7" s="26" customFormat="1" ht="46.9" customHeight="1" x14ac:dyDescent="0.25">
      <c r="B61" s="19">
        <v>33</v>
      </c>
      <c r="C61" s="320" t="s">
        <v>145</v>
      </c>
      <c r="D61" s="321"/>
      <c r="E61" s="322"/>
      <c r="F61" s="86">
        <f>MIN(SUM(E58,E59,E60),150000)</f>
        <v>0</v>
      </c>
      <c r="G61" s="19" t="s">
        <v>61</v>
      </c>
    </row>
    <row r="62" spans="2:7" s="5" customFormat="1" ht="30" customHeight="1" x14ac:dyDescent="0.25">
      <c r="B62" s="13">
        <v>34</v>
      </c>
      <c r="C62" s="289" t="s">
        <v>183</v>
      </c>
      <c r="D62" s="290"/>
      <c r="E62" s="291"/>
      <c r="F62" s="117"/>
      <c r="G62" s="20"/>
    </row>
    <row r="63" spans="2:7" s="5" customFormat="1" ht="31.5" customHeight="1" x14ac:dyDescent="0.55000000000000004">
      <c r="B63" s="13">
        <v>35</v>
      </c>
      <c r="C63" s="289" t="s">
        <v>62</v>
      </c>
      <c r="D63" s="290"/>
      <c r="E63" s="291"/>
      <c r="F63" s="119">
        <f>MIN(SUM(F15:F16)*0.1,0)</f>
        <v>0</v>
      </c>
      <c r="G63" s="20"/>
    </row>
    <row r="64" spans="2:7" s="5" customFormat="1" ht="48" customHeight="1" x14ac:dyDescent="0.25">
      <c r="B64" s="13">
        <v>36</v>
      </c>
      <c r="C64" s="289" t="s">
        <v>64</v>
      </c>
      <c r="D64" s="290"/>
      <c r="E64" s="291"/>
      <c r="F64" s="114">
        <f>'80D Calculator'!G9</f>
        <v>0</v>
      </c>
      <c r="G64" s="20"/>
    </row>
    <row r="65" spans="2:7" ht="61.15" customHeight="1" x14ac:dyDescent="0.25">
      <c r="B65" s="13">
        <v>37</v>
      </c>
      <c r="C65" s="272" t="s">
        <v>65</v>
      </c>
      <c r="D65" s="299"/>
      <c r="E65" s="298"/>
      <c r="F65" s="116"/>
      <c r="G65" s="17"/>
    </row>
    <row r="66" spans="2:7" ht="61.5" customHeight="1" x14ac:dyDescent="0.25">
      <c r="B66" s="13">
        <v>38</v>
      </c>
      <c r="C66" s="272" t="s">
        <v>66</v>
      </c>
      <c r="D66" s="299"/>
      <c r="E66" s="298"/>
      <c r="F66" s="116"/>
      <c r="G66" s="17"/>
    </row>
    <row r="67" spans="2:7" ht="29.45" customHeight="1" x14ac:dyDescent="0.6">
      <c r="B67" s="13">
        <v>39</v>
      </c>
      <c r="C67" s="272" t="s">
        <v>67</v>
      </c>
      <c r="D67" s="299"/>
      <c r="E67" s="298"/>
      <c r="F67" s="113"/>
      <c r="G67" s="17"/>
    </row>
    <row r="68" spans="2:7" s="5" customFormat="1" ht="46.15" customHeight="1" x14ac:dyDescent="0.25">
      <c r="B68" s="13">
        <v>40</v>
      </c>
      <c r="C68" s="289" t="s">
        <v>68</v>
      </c>
      <c r="D68" s="290"/>
      <c r="E68" s="291"/>
      <c r="F68" s="120"/>
      <c r="G68" s="20"/>
    </row>
    <row r="69" spans="2:7" s="5" customFormat="1" ht="30.95" customHeight="1" x14ac:dyDescent="0.25">
      <c r="B69" s="13">
        <v>41</v>
      </c>
      <c r="C69" s="289" t="s">
        <v>69</v>
      </c>
      <c r="D69" s="290"/>
      <c r="E69" s="291"/>
      <c r="F69" s="117"/>
      <c r="G69" s="20"/>
    </row>
    <row r="70" spans="2:7" ht="45.95" customHeight="1" x14ac:dyDescent="0.25">
      <c r="B70" s="79">
        <v>42</v>
      </c>
      <c r="C70" s="308" t="s">
        <v>70</v>
      </c>
      <c r="D70" s="392"/>
      <c r="E70" s="309"/>
      <c r="F70" s="116"/>
      <c r="G70" s="17"/>
    </row>
    <row r="71" spans="2:7" ht="15.6" x14ac:dyDescent="0.6">
      <c r="B71" s="75">
        <v>43</v>
      </c>
      <c r="C71" s="303" t="s">
        <v>71</v>
      </c>
      <c r="D71" s="304"/>
      <c r="E71" s="305"/>
      <c r="F71" s="118"/>
      <c r="G71" s="17"/>
    </row>
    <row r="72" spans="2:7" ht="15.6" x14ac:dyDescent="0.6">
      <c r="B72" s="79"/>
      <c r="C72" s="79" t="s">
        <v>39</v>
      </c>
      <c r="D72" s="12"/>
      <c r="E72" s="113"/>
      <c r="F72" s="17"/>
      <c r="G72" s="17"/>
    </row>
    <row r="73" spans="2:7" ht="15.6" x14ac:dyDescent="0.6">
      <c r="B73" s="79"/>
      <c r="C73" s="79" t="s">
        <v>40</v>
      </c>
      <c r="D73" s="12"/>
      <c r="E73" s="113"/>
      <c r="F73" s="17"/>
      <c r="G73" s="17"/>
    </row>
    <row r="74" spans="2:7" ht="15.6" x14ac:dyDescent="0.6">
      <c r="B74" s="79"/>
      <c r="C74" s="79" t="s">
        <v>41</v>
      </c>
      <c r="D74" s="12"/>
      <c r="E74" s="113"/>
      <c r="F74" s="17"/>
      <c r="G74" s="17"/>
    </row>
    <row r="75" spans="2:7" ht="15.6" x14ac:dyDescent="0.6">
      <c r="B75" s="79"/>
      <c r="C75" s="300" t="s">
        <v>57</v>
      </c>
      <c r="D75" s="301"/>
      <c r="E75" s="302"/>
      <c r="F75" s="87">
        <f>SUM(E72:E74)</f>
        <v>0</v>
      </c>
      <c r="G75" s="17"/>
    </row>
    <row r="76" spans="2:7" ht="31.9" customHeight="1" x14ac:dyDescent="0.6">
      <c r="B76" s="21" t="s">
        <v>72</v>
      </c>
      <c r="C76" s="317" t="s">
        <v>73</v>
      </c>
      <c r="D76" s="319"/>
      <c r="E76" s="318"/>
      <c r="F76" s="17"/>
      <c r="G76" s="87">
        <f>SUM(F61,F62,F63,F64,F65,F66,F67,F68,F69,F70,F75)</f>
        <v>0</v>
      </c>
    </row>
    <row r="77" spans="2:7" x14ac:dyDescent="0.25">
      <c r="B77" s="75" t="s">
        <v>74</v>
      </c>
      <c r="C77" s="303" t="s">
        <v>212</v>
      </c>
      <c r="D77" s="304"/>
      <c r="E77" s="305"/>
      <c r="F77" s="17"/>
      <c r="G77" s="104">
        <f>G46-G76</f>
        <v>0</v>
      </c>
    </row>
    <row r="78" spans="2:7" ht="15.6" x14ac:dyDescent="0.6">
      <c r="B78" s="81" t="s">
        <v>75</v>
      </c>
      <c r="C78" s="275" t="s">
        <v>76</v>
      </c>
      <c r="D78" s="276"/>
      <c r="E78" s="276"/>
      <c r="F78" s="276"/>
      <c r="G78" s="277"/>
    </row>
    <row r="79" spans="2:7" ht="15.6" customHeight="1" x14ac:dyDescent="0.25">
      <c r="B79" s="10" t="s">
        <v>77</v>
      </c>
      <c r="C79" s="320" t="s">
        <v>78</v>
      </c>
      <c r="D79" s="321"/>
      <c r="E79" s="321"/>
      <c r="F79" s="321"/>
      <c r="G79" s="322"/>
    </row>
    <row r="80" spans="2:7" x14ac:dyDescent="0.25">
      <c r="B80" s="311"/>
      <c r="C80" s="13">
        <v>44</v>
      </c>
      <c r="D80" s="280" t="s">
        <v>79</v>
      </c>
      <c r="E80" s="274"/>
      <c r="F80" s="281"/>
      <c r="G80" s="393">
        <f>IF(F10&lt;60,IF(G77&lt;=250000,0,IF(G77&lt;=500000,(G77-250000)*5%,12500)),IF(F10&lt;80,IF(G77&lt;=300000,0,IF(G77&lt;=500000,(G77-300000)*5%,10000)),0))+IF(G77&gt;500000,IF(G77&lt;=1000000,(G77-500000)*20%,100000),0)+IF(G77&gt;1000000,(G77-1000000)*30%,0)</f>
        <v>0</v>
      </c>
    </row>
    <row r="81" spans="2:7" s="5" customFormat="1" ht="32.65" customHeight="1" x14ac:dyDescent="0.25">
      <c r="B81" s="312"/>
      <c r="C81" s="13">
        <v>45</v>
      </c>
      <c r="D81" s="289" t="s">
        <v>80</v>
      </c>
      <c r="E81" s="291"/>
      <c r="F81" s="282"/>
      <c r="G81" s="394"/>
    </row>
    <row r="82" spans="2:7" ht="30" customHeight="1" x14ac:dyDescent="0.25">
      <c r="B82" s="312"/>
      <c r="C82" s="13">
        <v>46</v>
      </c>
      <c r="D82" s="272" t="s">
        <v>81</v>
      </c>
      <c r="E82" s="298"/>
      <c r="F82" s="282"/>
      <c r="G82" s="394"/>
    </row>
    <row r="83" spans="2:7" ht="31.5" customHeight="1" x14ac:dyDescent="0.25">
      <c r="B83" s="313"/>
      <c r="C83" s="13">
        <v>47</v>
      </c>
      <c r="D83" s="272" t="s">
        <v>82</v>
      </c>
      <c r="E83" s="298"/>
      <c r="F83" s="282"/>
      <c r="G83" s="395"/>
    </row>
    <row r="84" spans="2:7" ht="30" customHeight="1" x14ac:dyDescent="0.25">
      <c r="B84" s="13" t="s">
        <v>83</v>
      </c>
      <c r="C84" s="272" t="s">
        <v>84</v>
      </c>
      <c r="D84" s="299"/>
      <c r="E84" s="298"/>
      <c r="F84" s="282"/>
      <c r="G84" s="121">
        <f>MIN(IF(G77&gt;500000,"0",G80),12500)</f>
        <v>0</v>
      </c>
    </row>
    <row r="85" spans="2:7" s="6" customFormat="1" x14ac:dyDescent="0.25">
      <c r="B85" s="79" t="s">
        <v>85</v>
      </c>
      <c r="C85" s="303" t="s">
        <v>87</v>
      </c>
      <c r="D85" s="304"/>
      <c r="E85" s="305"/>
      <c r="F85" s="282"/>
      <c r="G85" s="85">
        <f>G80-G84</f>
        <v>0</v>
      </c>
    </row>
    <row r="86" spans="2:7" s="6" customFormat="1" x14ac:dyDescent="0.25">
      <c r="B86" s="13" t="s">
        <v>86</v>
      </c>
      <c r="C86" s="303" t="s">
        <v>291</v>
      </c>
      <c r="D86" s="304"/>
      <c r="E86" s="305"/>
      <c r="F86" s="282"/>
      <c r="G86" s="138"/>
    </row>
    <row r="87" spans="2:7" s="6" customFormat="1" x14ac:dyDescent="0.25">
      <c r="B87" s="13" t="s">
        <v>89</v>
      </c>
      <c r="C87" s="99" t="s">
        <v>284</v>
      </c>
      <c r="D87" s="100"/>
      <c r="E87" s="101"/>
      <c r="F87" s="282"/>
      <c r="G87" s="121">
        <f>IF(F10&lt;60,250000,IF(F10&lt;80,300000,500000))</f>
        <v>300000</v>
      </c>
    </row>
    <row r="88" spans="2:7" s="6" customFormat="1" x14ac:dyDescent="0.25">
      <c r="B88" s="13" t="s">
        <v>91</v>
      </c>
      <c r="C88" s="303" t="s">
        <v>285</v>
      </c>
      <c r="D88" s="304"/>
      <c r="E88" s="305"/>
      <c r="F88" s="282"/>
      <c r="G88" s="137">
        <f>G86+G77</f>
        <v>0</v>
      </c>
    </row>
    <row r="89" spans="2:7" s="6" customFormat="1" x14ac:dyDescent="0.25">
      <c r="B89" s="13" t="s">
        <v>93</v>
      </c>
      <c r="C89" s="303" t="s">
        <v>286</v>
      </c>
      <c r="D89" s="304"/>
      <c r="E89" s="305"/>
      <c r="F89" s="282"/>
      <c r="G89" s="121">
        <f>IF(F10&lt;60,IF(G88&lt;=250000,0,IF(G88&lt;=500000,(G88-250000)*5%,12500)),IF(F10&lt;80,IF(G88&lt;=300000,0,IF(G88&lt;=500000,(G88-300000)*5%,10000)),0))+IF(G88&gt;500000,IF(G88&lt;=1000000,(G88-500000)*20%,100000),0)+IF(G88&gt;1000000,(G88-1000000)*30%,0)</f>
        <v>0</v>
      </c>
    </row>
    <row r="90" spans="2:7" s="6" customFormat="1" x14ac:dyDescent="0.25">
      <c r="B90" s="13" t="s">
        <v>95</v>
      </c>
      <c r="C90" s="303" t="s">
        <v>287</v>
      </c>
      <c r="D90" s="304"/>
      <c r="E90" s="305"/>
      <c r="F90" s="282"/>
      <c r="G90" s="137">
        <f>G86+G87</f>
        <v>300000</v>
      </c>
    </row>
    <row r="91" spans="2:7" s="6" customFormat="1" ht="31.15" customHeight="1" x14ac:dyDescent="0.25">
      <c r="B91" s="13" t="s">
        <v>97</v>
      </c>
      <c r="C91" s="317" t="s">
        <v>301</v>
      </c>
      <c r="D91" s="319"/>
      <c r="E91" s="318"/>
      <c r="F91" s="282"/>
      <c r="G91" s="121">
        <f>IF(F10&lt;60,IF(G90&lt;=250000,0,IF(G90&lt;=500000,(G90-250000)*5%,12500)),IF(F10&lt;80,IF(G90&lt;=300000,0,IF(G90&lt;=500000,(G90-300000)*5%,10000)),0))+IF(G90&gt;500000,IF(G90&lt;=1000000,(G90-500000)*20%,100000),0)+IF(G90&gt;1000000,(G90-1000000)*30%,0)</f>
        <v>0</v>
      </c>
    </row>
    <row r="92" spans="2:7" s="6" customFormat="1" ht="31.5" customHeight="1" x14ac:dyDescent="0.25">
      <c r="B92" s="13" t="s">
        <v>288</v>
      </c>
      <c r="C92" s="317" t="s">
        <v>289</v>
      </c>
      <c r="D92" s="319"/>
      <c r="E92" s="318"/>
      <c r="F92" s="282"/>
      <c r="G92" s="137">
        <f>MIN(G85,G89-G91)</f>
        <v>0</v>
      </c>
    </row>
    <row r="93" spans="2:7" x14ac:dyDescent="0.25">
      <c r="B93" s="79" t="s">
        <v>283</v>
      </c>
      <c r="C93" s="303" t="s">
        <v>290</v>
      </c>
      <c r="D93" s="304"/>
      <c r="E93" s="305"/>
      <c r="F93" s="282"/>
      <c r="G93" s="87">
        <f>G85*0.04</f>
        <v>0</v>
      </c>
    </row>
    <row r="94" spans="2:7" x14ac:dyDescent="0.25">
      <c r="B94" s="79" t="s">
        <v>292</v>
      </c>
      <c r="C94" s="303" t="s">
        <v>298</v>
      </c>
      <c r="D94" s="304"/>
      <c r="E94" s="305"/>
      <c r="F94" s="282"/>
      <c r="G94" s="87">
        <f>G85+G93</f>
        <v>0</v>
      </c>
    </row>
    <row r="95" spans="2:7" s="5" customFormat="1" ht="31.9" customHeight="1" x14ac:dyDescent="0.25">
      <c r="B95" s="13" t="s">
        <v>293</v>
      </c>
      <c r="C95" s="310" t="s">
        <v>213</v>
      </c>
      <c r="D95" s="290"/>
      <c r="E95" s="291"/>
      <c r="F95" s="282"/>
      <c r="G95" s="114">
        <f>'89 Relief Arrears &amp; Advances'!F25</f>
        <v>0</v>
      </c>
    </row>
    <row r="96" spans="2:7" x14ac:dyDescent="0.25">
      <c r="B96" s="79" t="s">
        <v>294</v>
      </c>
      <c r="C96" s="303" t="s">
        <v>299</v>
      </c>
      <c r="D96" s="304"/>
      <c r="E96" s="305"/>
      <c r="F96" s="282"/>
      <c r="G96" s="87">
        <f>G94-G95</f>
        <v>0</v>
      </c>
    </row>
    <row r="97" spans="2:7" x14ac:dyDescent="0.25">
      <c r="B97" s="79" t="s">
        <v>295</v>
      </c>
      <c r="C97" s="303" t="s">
        <v>96</v>
      </c>
      <c r="D97" s="304"/>
      <c r="E97" s="305"/>
      <c r="F97" s="282"/>
      <c r="G97" s="113"/>
    </row>
    <row r="98" spans="2:7" x14ac:dyDescent="0.25">
      <c r="B98" s="79" t="s">
        <v>296</v>
      </c>
      <c r="C98" s="280" t="s">
        <v>98</v>
      </c>
      <c r="D98" s="273"/>
      <c r="E98" s="274"/>
      <c r="F98" s="282"/>
      <c r="G98" s="113"/>
    </row>
    <row r="99" spans="2:7" x14ac:dyDescent="0.25">
      <c r="B99" s="79" t="s">
        <v>297</v>
      </c>
      <c r="C99" s="303" t="s">
        <v>300</v>
      </c>
      <c r="D99" s="304"/>
      <c r="E99" s="305"/>
      <c r="F99" s="283"/>
      <c r="G99" s="87">
        <f>G96-G97-G98</f>
        <v>0</v>
      </c>
    </row>
    <row r="101" spans="2:7" x14ac:dyDescent="0.25">
      <c r="B101" s="306" t="s">
        <v>101</v>
      </c>
      <c r="C101" s="306"/>
      <c r="D101" s="306"/>
      <c r="E101" s="306"/>
      <c r="F101" s="306"/>
      <c r="G101" s="306"/>
    </row>
    <row r="102" spans="2:7" ht="31.9" customHeight="1" x14ac:dyDescent="0.25">
      <c r="B102" s="396" t="s">
        <v>102</v>
      </c>
      <c r="C102" s="396"/>
      <c r="D102" s="396"/>
      <c r="E102" s="396"/>
      <c r="F102" s="396"/>
      <c r="G102" s="396"/>
    </row>
    <row r="103" spans="2:7" ht="31.9" customHeight="1" x14ac:dyDescent="0.25">
      <c r="B103" s="25" t="s">
        <v>103</v>
      </c>
      <c r="C103" s="397"/>
      <c r="D103" s="397"/>
      <c r="E103" s="397"/>
      <c r="F103" s="397"/>
      <c r="G103" s="397"/>
    </row>
    <row r="104" spans="2:7" x14ac:dyDescent="0.25">
      <c r="B104" s="25" t="s">
        <v>104</v>
      </c>
      <c r="C104" s="397"/>
      <c r="D104" s="397"/>
      <c r="E104" s="306" t="s">
        <v>105</v>
      </c>
      <c r="F104" s="306"/>
      <c r="G104" s="306"/>
    </row>
    <row r="105" spans="2:7" x14ac:dyDescent="0.25">
      <c r="B105" s="334"/>
      <c r="C105" s="334"/>
      <c r="D105" s="334"/>
      <c r="E105" s="334"/>
      <c r="F105" s="334"/>
      <c r="G105" s="334"/>
    </row>
    <row r="106" spans="2:7" s="6" customFormat="1" x14ac:dyDescent="0.25">
      <c r="B106" s="335" t="s">
        <v>121</v>
      </c>
      <c r="C106" s="335"/>
      <c r="D106" s="335"/>
      <c r="E106" s="335"/>
      <c r="F106" s="335"/>
      <c r="G106" s="335"/>
    </row>
    <row r="107" spans="2:7" s="5" customFormat="1" ht="62.45" customHeight="1" x14ac:dyDescent="0.25">
      <c r="B107" s="4">
        <v>1</v>
      </c>
      <c r="C107" s="330" t="s">
        <v>106</v>
      </c>
      <c r="D107" s="330"/>
      <c r="E107" s="330"/>
      <c r="F107" s="330"/>
      <c r="G107" s="330"/>
    </row>
    <row r="108" spans="2:7" s="5" customFormat="1" ht="15.6" customHeight="1" x14ac:dyDescent="0.25">
      <c r="B108" s="4"/>
      <c r="C108" s="76"/>
      <c r="D108" s="76"/>
      <c r="E108" s="76"/>
      <c r="F108" s="76"/>
      <c r="G108" s="76"/>
    </row>
    <row r="109" spans="2:7" s="5" customFormat="1" ht="109.5" customHeight="1" x14ac:dyDescent="0.25">
      <c r="B109" s="4">
        <v>2</v>
      </c>
      <c r="C109" s="331" t="s">
        <v>122</v>
      </c>
      <c r="D109" s="331"/>
      <c r="E109" s="331"/>
      <c r="F109" s="331"/>
      <c r="G109" s="331"/>
    </row>
    <row r="110" spans="2:7" s="5" customFormat="1" ht="18.600000000000001" customHeight="1" x14ac:dyDescent="0.25">
      <c r="B110" s="4"/>
      <c r="C110" s="77"/>
      <c r="D110" s="77"/>
      <c r="E110" s="77"/>
      <c r="F110" s="77"/>
      <c r="G110" s="77"/>
    </row>
    <row r="111" spans="2:7" s="5" customFormat="1" ht="30.95" customHeight="1" x14ac:dyDescent="0.25">
      <c r="B111" s="4">
        <v>3</v>
      </c>
      <c r="C111" s="331" t="s">
        <v>107</v>
      </c>
      <c r="D111" s="331"/>
      <c r="E111" s="331"/>
      <c r="F111" s="331"/>
      <c r="G111" s="331"/>
    </row>
    <row r="112" spans="2:7" s="5" customFormat="1" ht="18" customHeight="1" x14ac:dyDescent="0.25">
      <c r="B112" s="4"/>
      <c r="C112" s="77"/>
      <c r="D112" s="77"/>
      <c r="E112" s="77"/>
      <c r="F112" s="77"/>
      <c r="G112" s="77"/>
    </row>
    <row r="113" spans="2:7" s="24" customFormat="1" ht="31.9" customHeight="1" x14ac:dyDescent="0.25">
      <c r="B113" s="23">
        <v>4</v>
      </c>
      <c r="C113" s="329" t="s">
        <v>120</v>
      </c>
      <c r="D113" s="329"/>
      <c r="E113" s="329"/>
      <c r="F113" s="329"/>
      <c r="G113" s="329"/>
    </row>
    <row r="117" spans="2:7" x14ac:dyDescent="0.25">
      <c r="D117" s="36">
        <v>43921</v>
      </c>
    </row>
  </sheetData>
  <mergeCells count="111">
    <mergeCell ref="C109:G109"/>
    <mergeCell ref="C111:G111"/>
    <mergeCell ref="C113:G113"/>
    <mergeCell ref="B102:G102"/>
    <mergeCell ref="C103:D103"/>
    <mergeCell ref="E103:G103"/>
    <mergeCell ref="C104:D104"/>
    <mergeCell ref="E104:G104"/>
    <mergeCell ref="B105:G105"/>
    <mergeCell ref="B101:G101"/>
    <mergeCell ref="D82:E82"/>
    <mergeCell ref="D83:E83"/>
    <mergeCell ref="C84:E84"/>
    <mergeCell ref="C85:E85"/>
    <mergeCell ref="C93:E93"/>
    <mergeCell ref="C94:E94"/>
    <mergeCell ref="B106:G106"/>
    <mergeCell ref="C107:G107"/>
    <mergeCell ref="C75:E75"/>
    <mergeCell ref="C76:E76"/>
    <mergeCell ref="C77:E77"/>
    <mergeCell ref="C78:G78"/>
    <mergeCell ref="C79:G79"/>
    <mergeCell ref="B80:B83"/>
    <mergeCell ref="D80:E80"/>
    <mergeCell ref="F80:F99"/>
    <mergeCell ref="G80:G83"/>
    <mergeCell ref="D81:E81"/>
    <mergeCell ref="C91:E91"/>
    <mergeCell ref="C88:E88"/>
    <mergeCell ref="C89:E89"/>
    <mergeCell ref="C90:E90"/>
    <mergeCell ref="C92:E92"/>
    <mergeCell ref="C86:E86"/>
    <mergeCell ref="C95:E95"/>
    <mergeCell ref="C96:E96"/>
    <mergeCell ref="C97:E97"/>
    <mergeCell ref="C98:E98"/>
    <mergeCell ref="C99:E99"/>
    <mergeCell ref="C66:E66"/>
    <mergeCell ref="C67:E67"/>
    <mergeCell ref="C68:E68"/>
    <mergeCell ref="C69:E69"/>
    <mergeCell ref="C70:E70"/>
    <mergeCell ref="C71:E71"/>
    <mergeCell ref="C60:D60"/>
    <mergeCell ref="C61:E61"/>
    <mergeCell ref="C62:E62"/>
    <mergeCell ref="C63:E63"/>
    <mergeCell ref="C64:E64"/>
    <mergeCell ref="C65:E65"/>
    <mergeCell ref="C47:G47"/>
    <mergeCell ref="B48:B58"/>
    <mergeCell ref="C48:E48"/>
    <mergeCell ref="F49:F57"/>
    <mergeCell ref="G49:G57"/>
    <mergeCell ref="C59:D59"/>
    <mergeCell ref="C41:G41"/>
    <mergeCell ref="C42:E42"/>
    <mergeCell ref="G42:G44"/>
    <mergeCell ref="C43:E43"/>
    <mergeCell ref="C44:E44"/>
    <mergeCell ref="C45:E45"/>
    <mergeCell ref="F45:F46"/>
    <mergeCell ref="C46:E46"/>
    <mergeCell ref="C34:G34"/>
    <mergeCell ref="C35:E35"/>
    <mergeCell ref="G35:G36"/>
    <mergeCell ref="C36:E36"/>
    <mergeCell ref="C37:E37"/>
    <mergeCell ref="F37:F40"/>
    <mergeCell ref="C38:E38"/>
    <mergeCell ref="C39:E39"/>
    <mergeCell ref="C40:E40"/>
    <mergeCell ref="C27:E27"/>
    <mergeCell ref="F27:F33"/>
    <mergeCell ref="C28:E28"/>
    <mergeCell ref="C29:E29"/>
    <mergeCell ref="C30:E30"/>
    <mergeCell ref="C31:E31"/>
    <mergeCell ref="C32:E32"/>
    <mergeCell ref="C33:E33"/>
    <mergeCell ref="C21:E21"/>
    <mergeCell ref="C22:E22"/>
    <mergeCell ref="C23:E23"/>
    <mergeCell ref="C24:E24"/>
    <mergeCell ref="C25:E25"/>
    <mergeCell ref="C26:E26"/>
    <mergeCell ref="C12:E12"/>
    <mergeCell ref="C13:G13"/>
    <mergeCell ref="C14:G14"/>
    <mergeCell ref="C15:E15"/>
    <mergeCell ref="G15:G25"/>
    <mergeCell ref="C16:E16"/>
    <mergeCell ref="C17:E17"/>
    <mergeCell ref="C18:E18"/>
    <mergeCell ref="C19:E19"/>
    <mergeCell ref="C20:E20"/>
    <mergeCell ref="B8:C8"/>
    <mergeCell ref="F8:G8"/>
    <mergeCell ref="B9:C9"/>
    <mergeCell ref="F9:G9"/>
    <mergeCell ref="B10:C10"/>
    <mergeCell ref="F10:G10"/>
    <mergeCell ref="B2:C5"/>
    <mergeCell ref="D2:G2"/>
    <mergeCell ref="D3:G3"/>
    <mergeCell ref="D4:G4"/>
    <mergeCell ref="D5:G5"/>
    <mergeCell ref="B7:C7"/>
    <mergeCell ref="F7:G7"/>
  </mergeCells>
  <dataValidations count="11">
    <dataValidation type="textLength" allowBlank="1" showInputMessage="1" showErrorMessage="1" sqref="F9:G9">
      <formula1>10</formula1>
      <formula2>10</formula2>
    </dataValidation>
    <dataValidation type="whole" allowBlank="1" showInputMessage="1" showErrorMessage="1" sqref="F69">
      <formula1>0</formula1>
      <formula2>10000</formula2>
    </dataValidation>
    <dataValidation type="whole" allowBlank="1" showInputMessage="1" showErrorMessage="1" sqref="F66">
      <formula1>0</formula1>
      <formula2>100000</formula2>
    </dataValidation>
    <dataValidation type="whole" allowBlank="1" showInputMessage="1" showErrorMessage="1" sqref="F65 F70">
      <formula1>75000</formula1>
      <formula2>125000</formula2>
    </dataValidation>
    <dataValidation type="whole" allowBlank="1" showInputMessage="1" showErrorMessage="1" sqref="F62">
      <formula1>0</formula1>
      <formula2>50000</formula2>
    </dataValidation>
    <dataValidation type="whole" allowBlank="1" showInputMessage="1" showErrorMessage="1" sqref="E59">
      <formula1>0</formula1>
      <formula2>150000</formula2>
    </dataValidation>
    <dataValidation type="whole" allowBlank="1" showInputMessage="1" showErrorMessage="1" sqref="G39">
      <formula1>0</formula1>
      <formula2>200000</formula2>
    </dataValidation>
    <dataValidation type="whole" allowBlank="1" showInputMessage="1" showErrorMessage="1" sqref="G32">
      <formula1>0</formula1>
      <formula2>2500</formula2>
    </dataValidation>
    <dataValidation type="whole" operator="lessThanOrEqual" allowBlank="1" showInputMessage="1" showErrorMessage="1" sqref="G27">
      <formula1>F25</formula1>
    </dataValidation>
    <dataValidation type="textLength" allowBlank="1" showInputMessage="1" showErrorMessage="1" sqref="D8">
      <formula1>1</formula1>
      <formula2>16</formula2>
    </dataValidation>
    <dataValidation type="whole" operator="greaterThan" allowBlank="1" showInputMessage="1" showErrorMessage="1" sqref="G86">
      <formula1>5000</formula1>
    </dataValidation>
  </dataValidations>
  <printOptions horizontalCentered="1"/>
  <pageMargins left="0.70866141732283472" right="0.70866141732283472" top="0.74803149606299213" bottom="0.74803149606299213" header="0.31496062992125984" footer="0.31496062992125984"/>
  <pageSetup paperSize="9" scale="3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499984740745262"/>
    <pageSetUpPr fitToPage="1"/>
  </sheetPr>
  <dimension ref="B2:H117"/>
  <sheetViews>
    <sheetView showGridLines="0" view="pageBreakPreview" topLeftCell="A79" zoomScaleNormal="100" zoomScaleSheetLayoutView="100" workbookViewId="0">
      <selection activeCell="C100" sqref="C100:G100"/>
    </sheetView>
  </sheetViews>
  <sheetFormatPr defaultColWidth="8.85546875" defaultRowHeight="15.75" x14ac:dyDescent="0.25"/>
  <cols>
    <col min="1" max="1" width="4.42578125" style="1" customWidth="1"/>
    <col min="2" max="2" width="8.85546875" style="74"/>
    <col min="3" max="3" width="9.42578125" style="1" customWidth="1"/>
    <col min="4" max="4" width="63" style="1" bestFit="1" customWidth="1"/>
    <col min="5" max="5" width="18.140625" style="1" customWidth="1"/>
    <col min="6" max="6" width="16.7109375" style="1" customWidth="1"/>
    <col min="7" max="7" width="17.5703125" style="1" customWidth="1"/>
    <col min="8" max="8" width="14.7109375" style="1" customWidth="1"/>
    <col min="9" max="16384" width="8.85546875" style="1"/>
  </cols>
  <sheetData>
    <row r="2" spans="2:8" ht="18.75" x14ac:dyDescent="0.3">
      <c r="B2" s="268"/>
      <c r="C2" s="268"/>
      <c r="D2" s="269" t="s">
        <v>108</v>
      </c>
      <c r="E2" s="269"/>
      <c r="F2" s="269"/>
      <c r="G2" s="269"/>
    </row>
    <row r="3" spans="2:8" x14ac:dyDescent="0.25">
      <c r="B3" s="268"/>
      <c r="C3" s="268"/>
      <c r="D3" s="270" t="s">
        <v>109</v>
      </c>
      <c r="E3" s="270"/>
      <c r="F3" s="270"/>
      <c r="G3" s="270"/>
    </row>
    <row r="4" spans="2:8" x14ac:dyDescent="0.25">
      <c r="B4" s="268"/>
      <c r="C4" s="268"/>
      <c r="D4" s="270" t="s">
        <v>110</v>
      </c>
      <c r="E4" s="270"/>
      <c r="F4" s="270"/>
      <c r="G4" s="270"/>
    </row>
    <row r="5" spans="2:8" x14ac:dyDescent="0.25">
      <c r="B5" s="268"/>
      <c r="C5" s="268"/>
      <c r="D5" s="270" t="s">
        <v>125</v>
      </c>
      <c r="E5" s="270"/>
      <c r="F5" s="270"/>
      <c r="G5" s="270"/>
    </row>
    <row r="6" spans="2:8" ht="15.6" x14ac:dyDescent="0.6">
      <c r="C6" s="74"/>
      <c r="D6" s="271" t="s">
        <v>126</v>
      </c>
      <c r="E6" s="271"/>
      <c r="F6" s="271"/>
      <c r="G6" s="271"/>
    </row>
    <row r="7" spans="2:8" ht="15.6" x14ac:dyDescent="0.6">
      <c r="C7" s="74"/>
      <c r="D7" s="74"/>
      <c r="E7" s="74"/>
      <c r="F7" s="74"/>
      <c r="G7" s="74"/>
    </row>
    <row r="8" spans="2:8" ht="15.6" x14ac:dyDescent="0.6">
      <c r="B8" s="266" t="s">
        <v>127</v>
      </c>
      <c r="C8" s="266"/>
      <c r="D8" s="109"/>
      <c r="E8" s="78" t="s">
        <v>128</v>
      </c>
      <c r="F8" s="382"/>
      <c r="G8" s="382"/>
    </row>
    <row r="9" spans="2:8" ht="15.6" x14ac:dyDescent="0.6">
      <c r="B9" s="266" t="s">
        <v>113</v>
      </c>
      <c r="C9" s="266"/>
      <c r="D9" s="109"/>
      <c r="E9" s="78" t="s">
        <v>116</v>
      </c>
      <c r="F9" s="382"/>
      <c r="G9" s="382"/>
    </row>
    <row r="10" spans="2:8" ht="15.6" x14ac:dyDescent="0.6">
      <c r="B10" s="266" t="s">
        <v>117</v>
      </c>
      <c r="C10" s="266"/>
      <c r="D10" s="109"/>
      <c r="E10" s="78" t="s">
        <v>115</v>
      </c>
      <c r="F10" s="383"/>
      <c r="G10" s="383"/>
    </row>
    <row r="11" spans="2:8" ht="15.6" x14ac:dyDescent="0.6">
      <c r="B11" s="266" t="s">
        <v>119</v>
      </c>
      <c r="C11" s="266"/>
      <c r="D11" s="109"/>
      <c r="E11" s="80" t="s">
        <v>118</v>
      </c>
      <c r="F11" s="384">
        <f>DATEDIF(D11,$D$117,"y")</f>
        <v>120</v>
      </c>
      <c r="G11" s="384"/>
    </row>
    <row r="13" spans="2:8" x14ac:dyDescent="0.25">
      <c r="B13" s="81" t="s">
        <v>0</v>
      </c>
      <c r="C13" s="275" t="s">
        <v>1</v>
      </c>
      <c r="D13" s="276"/>
      <c r="E13" s="277"/>
      <c r="F13" s="15" t="s">
        <v>2</v>
      </c>
      <c r="G13" s="15" t="s">
        <v>2</v>
      </c>
    </row>
    <row r="14" spans="2:8" ht="15.6" x14ac:dyDescent="0.6">
      <c r="B14" s="81" t="s">
        <v>3</v>
      </c>
      <c r="C14" s="278" t="s">
        <v>4</v>
      </c>
      <c r="D14" s="278"/>
      <c r="E14" s="278"/>
      <c r="F14" s="278"/>
      <c r="G14" s="278"/>
      <c r="H14" s="3"/>
    </row>
    <row r="15" spans="2:8" ht="15.6" x14ac:dyDescent="0.6">
      <c r="B15" s="10" t="s">
        <v>5</v>
      </c>
      <c r="C15" s="279" t="s">
        <v>129</v>
      </c>
      <c r="D15" s="279"/>
      <c r="E15" s="279"/>
      <c r="F15" s="279"/>
      <c r="G15" s="279"/>
      <c r="H15" s="3"/>
    </row>
    <row r="16" spans="2:8" x14ac:dyDescent="0.25">
      <c r="B16" s="79">
        <v>1</v>
      </c>
      <c r="C16" s="280" t="s">
        <v>130</v>
      </c>
      <c r="D16" s="273"/>
      <c r="E16" s="274"/>
      <c r="F16" s="102"/>
      <c r="G16" s="281"/>
    </row>
    <row r="17" spans="2:7" x14ac:dyDescent="0.25">
      <c r="B17" s="79">
        <v>2</v>
      </c>
      <c r="C17" s="280" t="s">
        <v>131</v>
      </c>
      <c r="D17" s="273"/>
      <c r="E17" s="274"/>
      <c r="F17" s="102"/>
      <c r="G17" s="282"/>
    </row>
    <row r="18" spans="2:7" ht="31.5" customHeight="1" x14ac:dyDescent="0.25">
      <c r="B18" s="79">
        <v>3</v>
      </c>
      <c r="C18" s="272" t="s">
        <v>132</v>
      </c>
      <c r="D18" s="273"/>
      <c r="E18" s="274"/>
      <c r="F18" s="102"/>
      <c r="G18" s="282"/>
    </row>
    <row r="19" spans="2:7" x14ac:dyDescent="0.25">
      <c r="B19" s="79">
        <v>4</v>
      </c>
      <c r="C19" s="280" t="s">
        <v>133</v>
      </c>
      <c r="D19" s="273"/>
      <c r="E19" s="274"/>
      <c r="F19" s="102"/>
      <c r="G19" s="282"/>
    </row>
    <row r="20" spans="2:7" x14ac:dyDescent="0.25">
      <c r="B20" s="79">
        <v>5</v>
      </c>
      <c r="C20" s="287" t="s">
        <v>134</v>
      </c>
      <c r="D20" s="287"/>
      <c r="E20" s="287"/>
      <c r="F20" s="102"/>
      <c r="G20" s="283"/>
    </row>
    <row r="21" spans="2:7" s="6" customFormat="1" x14ac:dyDescent="0.25">
      <c r="B21" s="34">
        <v>6</v>
      </c>
      <c r="C21" s="288" t="s">
        <v>135</v>
      </c>
      <c r="D21" s="288"/>
      <c r="E21" s="288"/>
      <c r="F21" s="84"/>
      <c r="G21" s="85">
        <f>SUM(F16:F20)</f>
        <v>0</v>
      </c>
    </row>
    <row r="22" spans="2:7" ht="15.6" x14ac:dyDescent="0.6">
      <c r="B22" s="10" t="s">
        <v>22</v>
      </c>
      <c r="C22" s="284" t="s">
        <v>23</v>
      </c>
      <c r="D22" s="285"/>
      <c r="E22" s="285"/>
      <c r="F22" s="285"/>
      <c r="G22" s="286"/>
    </row>
    <row r="23" spans="2:7" x14ac:dyDescent="0.25">
      <c r="B23" s="79">
        <v>7</v>
      </c>
      <c r="C23" s="280" t="s">
        <v>24</v>
      </c>
      <c r="D23" s="273"/>
      <c r="E23" s="274"/>
      <c r="F23" s="103"/>
      <c r="G23" s="281"/>
    </row>
    <row r="24" spans="2:7" x14ac:dyDescent="0.25">
      <c r="B24" s="79">
        <v>8</v>
      </c>
      <c r="C24" s="280" t="s">
        <v>25</v>
      </c>
      <c r="D24" s="273"/>
      <c r="E24" s="274"/>
      <c r="F24" s="103"/>
      <c r="G24" s="283"/>
    </row>
    <row r="25" spans="2:7" x14ac:dyDescent="0.25">
      <c r="B25" s="79">
        <v>9</v>
      </c>
      <c r="C25" s="280" t="s">
        <v>136</v>
      </c>
      <c r="D25" s="273"/>
      <c r="E25" s="274"/>
      <c r="F25" s="281"/>
      <c r="G25" s="87">
        <f>F23-F24</f>
        <v>0</v>
      </c>
    </row>
    <row r="26" spans="2:7" x14ac:dyDescent="0.25">
      <c r="B26" s="79">
        <v>10</v>
      </c>
      <c r="C26" s="280" t="s">
        <v>137</v>
      </c>
      <c r="D26" s="273"/>
      <c r="E26" s="274"/>
      <c r="F26" s="282"/>
      <c r="G26" s="104">
        <f>G25*0.3</f>
        <v>0</v>
      </c>
    </row>
    <row r="27" spans="2:7" s="5" customFormat="1" ht="29.65" customHeight="1" x14ac:dyDescent="0.25">
      <c r="B27" s="13">
        <v>11</v>
      </c>
      <c r="C27" s="289" t="s">
        <v>28</v>
      </c>
      <c r="D27" s="290"/>
      <c r="E27" s="291"/>
      <c r="F27" s="282"/>
      <c r="G27" s="105"/>
    </row>
    <row r="28" spans="2:7" s="6" customFormat="1" x14ac:dyDescent="0.25">
      <c r="B28" s="34">
        <v>12</v>
      </c>
      <c r="C28" s="292" t="s">
        <v>138</v>
      </c>
      <c r="D28" s="293"/>
      <c r="E28" s="294"/>
      <c r="F28" s="283"/>
      <c r="G28" s="86">
        <f>G25-G26-G27</f>
        <v>0</v>
      </c>
    </row>
    <row r="29" spans="2:7" ht="15.6" x14ac:dyDescent="0.6">
      <c r="B29" s="10" t="s">
        <v>30</v>
      </c>
      <c r="C29" s="284" t="s">
        <v>139</v>
      </c>
      <c r="D29" s="285"/>
      <c r="E29" s="285"/>
      <c r="F29" s="285"/>
      <c r="G29" s="286"/>
    </row>
    <row r="30" spans="2:7" x14ac:dyDescent="0.25">
      <c r="B30" s="79">
        <v>13</v>
      </c>
      <c r="C30" s="280" t="s">
        <v>32</v>
      </c>
      <c r="D30" s="273"/>
      <c r="E30" s="274"/>
      <c r="F30" s="103"/>
      <c r="G30" s="281"/>
    </row>
    <row r="31" spans="2:7" x14ac:dyDescent="0.25">
      <c r="B31" s="79">
        <v>14</v>
      </c>
      <c r="C31" s="280" t="s">
        <v>33</v>
      </c>
      <c r="D31" s="273"/>
      <c r="E31" s="274"/>
      <c r="F31" s="103"/>
      <c r="G31" s="282"/>
    </row>
    <row r="32" spans="2:7" x14ac:dyDescent="0.25">
      <c r="B32" s="79">
        <v>15</v>
      </c>
      <c r="C32" s="280"/>
      <c r="D32" s="273"/>
      <c r="E32" s="274"/>
      <c r="F32" s="103"/>
      <c r="G32" s="283"/>
    </row>
    <row r="33" spans="2:7" s="6" customFormat="1" x14ac:dyDescent="0.25">
      <c r="B33" s="34">
        <v>16</v>
      </c>
      <c r="C33" s="292" t="s">
        <v>140</v>
      </c>
      <c r="D33" s="293"/>
      <c r="E33" s="294"/>
      <c r="F33" s="281"/>
      <c r="G33" s="85">
        <f>SUM(F30:F32)</f>
        <v>0</v>
      </c>
    </row>
    <row r="34" spans="2:7" s="6" customFormat="1" x14ac:dyDescent="0.25">
      <c r="B34" s="34" t="s">
        <v>35</v>
      </c>
      <c r="C34" s="292" t="s">
        <v>141</v>
      </c>
      <c r="D34" s="293"/>
      <c r="E34" s="294"/>
      <c r="F34" s="283"/>
      <c r="G34" s="86">
        <f>SUM(G21,G28,G33)</f>
        <v>0</v>
      </c>
    </row>
    <row r="35" spans="2:7" ht="15.6" x14ac:dyDescent="0.6">
      <c r="B35" s="10" t="s">
        <v>37</v>
      </c>
      <c r="C35" s="284" t="s">
        <v>38</v>
      </c>
      <c r="D35" s="285"/>
      <c r="E35" s="285"/>
      <c r="F35" s="285"/>
      <c r="G35" s="286"/>
    </row>
    <row r="36" spans="2:7" x14ac:dyDescent="0.25">
      <c r="B36" s="295">
        <v>17</v>
      </c>
      <c r="C36" s="280" t="s">
        <v>58</v>
      </c>
      <c r="D36" s="273"/>
      <c r="E36" s="274"/>
      <c r="F36" s="17"/>
      <c r="G36" s="17"/>
    </row>
    <row r="37" spans="2:7" x14ac:dyDescent="0.25">
      <c r="B37" s="296"/>
      <c r="C37" s="79" t="s">
        <v>39</v>
      </c>
      <c r="D37" s="12" t="s">
        <v>48</v>
      </c>
      <c r="E37" s="103"/>
      <c r="F37" s="281"/>
      <c r="G37" s="281"/>
    </row>
    <row r="38" spans="2:7" x14ac:dyDescent="0.25">
      <c r="B38" s="296"/>
      <c r="C38" s="79" t="s">
        <v>40</v>
      </c>
      <c r="D38" s="12" t="s">
        <v>49</v>
      </c>
      <c r="E38" s="103"/>
      <c r="F38" s="282"/>
      <c r="G38" s="282"/>
    </row>
    <row r="39" spans="2:7" x14ac:dyDescent="0.25">
      <c r="B39" s="296"/>
      <c r="C39" s="79" t="s">
        <v>41</v>
      </c>
      <c r="D39" s="12" t="s">
        <v>50</v>
      </c>
      <c r="E39" s="103"/>
      <c r="F39" s="282"/>
      <c r="G39" s="282"/>
    </row>
    <row r="40" spans="2:7" x14ac:dyDescent="0.25">
      <c r="B40" s="296"/>
      <c r="C40" s="79" t="s">
        <v>42</v>
      </c>
      <c r="D40" s="12" t="s">
        <v>51</v>
      </c>
      <c r="E40" s="103"/>
      <c r="F40" s="282"/>
      <c r="G40" s="282"/>
    </row>
    <row r="41" spans="2:7" x14ac:dyDescent="0.25">
      <c r="B41" s="296"/>
      <c r="C41" s="79" t="s">
        <v>43</v>
      </c>
      <c r="D41" s="12" t="s">
        <v>52</v>
      </c>
      <c r="E41" s="103"/>
      <c r="F41" s="282"/>
      <c r="G41" s="282"/>
    </row>
    <row r="42" spans="2:7" x14ac:dyDescent="0.25">
      <c r="B42" s="296"/>
      <c r="C42" s="79" t="s">
        <v>44</v>
      </c>
      <c r="D42" s="12" t="s">
        <v>53</v>
      </c>
      <c r="E42" s="103"/>
      <c r="F42" s="282"/>
      <c r="G42" s="282"/>
    </row>
    <row r="43" spans="2:7" x14ac:dyDescent="0.25">
      <c r="B43" s="296"/>
      <c r="C43" s="79" t="s">
        <v>45</v>
      </c>
      <c r="D43" s="12" t="s">
        <v>54</v>
      </c>
      <c r="E43" s="103"/>
      <c r="F43" s="282"/>
      <c r="G43" s="282"/>
    </row>
    <row r="44" spans="2:7" x14ac:dyDescent="0.25">
      <c r="B44" s="296"/>
      <c r="C44" s="79" t="s">
        <v>46</v>
      </c>
      <c r="D44" s="12" t="s">
        <v>55</v>
      </c>
      <c r="E44" s="103"/>
      <c r="F44" s="282"/>
      <c r="G44" s="282"/>
    </row>
    <row r="45" spans="2:7" x14ac:dyDescent="0.25">
      <c r="B45" s="296"/>
      <c r="C45" s="79" t="s">
        <v>47</v>
      </c>
      <c r="D45" s="12" t="s">
        <v>56</v>
      </c>
      <c r="E45" s="103"/>
      <c r="F45" s="283"/>
      <c r="G45" s="283"/>
    </row>
    <row r="46" spans="2:7" x14ac:dyDescent="0.25">
      <c r="B46" s="297"/>
      <c r="C46" s="12"/>
      <c r="D46" s="82" t="s">
        <v>57</v>
      </c>
      <c r="E46" s="87">
        <f>MIN(SUM(E37:E45),150000)</f>
        <v>0</v>
      </c>
      <c r="F46" s="17"/>
      <c r="G46" s="17"/>
    </row>
    <row r="47" spans="2:7" ht="45.4" customHeight="1" x14ac:dyDescent="0.25">
      <c r="B47" s="13">
        <v>18</v>
      </c>
      <c r="C47" s="272" t="s">
        <v>59</v>
      </c>
      <c r="D47" s="298"/>
      <c r="E47" s="106"/>
      <c r="F47" s="17"/>
      <c r="G47" s="17"/>
    </row>
    <row r="48" spans="2:7" s="5" customFormat="1" ht="46.9" customHeight="1" x14ac:dyDescent="0.25">
      <c r="B48" s="13">
        <v>19</v>
      </c>
      <c r="C48" s="289" t="s">
        <v>142</v>
      </c>
      <c r="D48" s="291"/>
      <c r="E48" s="105"/>
      <c r="F48" s="18" t="s">
        <v>143</v>
      </c>
      <c r="G48" s="20"/>
    </row>
    <row r="49" spans="2:7" s="6" customFormat="1" ht="46.9" customHeight="1" x14ac:dyDescent="0.25">
      <c r="B49" s="19">
        <v>20</v>
      </c>
      <c r="C49" s="320" t="s">
        <v>144</v>
      </c>
      <c r="D49" s="321"/>
      <c r="E49" s="322"/>
      <c r="F49" s="86">
        <f>MIN(SUM(E46,E47,E48),150000)</f>
        <v>0</v>
      </c>
      <c r="G49" s="19" t="s">
        <v>61</v>
      </c>
    </row>
    <row r="50" spans="2:7" s="5" customFormat="1" ht="30" customHeight="1" x14ac:dyDescent="0.25">
      <c r="B50" s="13">
        <v>21</v>
      </c>
      <c r="C50" s="289" t="s">
        <v>146</v>
      </c>
      <c r="D50" s="290"/>
      <c r="E50" s="291"/>
      <c r="F50" s="105"/>
      <c r="G50" s="20"/>
    </row>
    <row r="51" spans="2:7" s="5" customFormat="1" ht="46.9" customHeight="1" x14ac:dyDescent="0.55000000000000004">
      <c r="B51" s="13">
        <v>22</v>
      </c>
      <c r="C51" s="289" t="s">
        <v>147</v>
      </c>
      <c r="D51" s="290"/>
      <c r="E51" s="291"/>
      <c r="F51" s="105"/>
      <c r="G51" s="20"/>
    </row>
    <row r="52" spans="2:7" s="5" customFormat="1" ht="48" customHeight="1" x14ac:dyDescent="0.25">
      <c r="B52" s="13">
        <v>23</v>
      </c>
      <c r="C52" s="289" t="s">
        <v>64</v>
      </c>
      <c r="D52" s="290"/>
      <c r="E52" s="291"/>
      <c r="F52" s="107">
        <f>'80D Calculator'!G9</f>
        <v>0</v>
      </c>
      <c r="G52" s="20"/>
    </row>
    <row r="53" spans="2:7" ht="61.15" customHeight="1" x14ac:dyDescent="0.25">
      <c r="B53" s="13">
        <v>24</v>
      </c>
      <c r="C53" s="272" t="s">
        <v>65</v>
      </c>
      <c r="D53" s="299"/>
      <c r="E53" s="298"/>
      <c r="F53" s="106"/>
      <c r="G53" s="17"/>
    </row>
    <row r="54" spans="2:7" ht="61.5" customHeight="1" x14ac:dyDescent="0.25">
      <c r="B54" s="13">
        <v>25</v>
      </c>
      <c r="C54" s="272" t="s">
        <v>66</v>
      </c>
      <c r="D54" s="299"/>
      <c r="E54" s="298"/>
      <c r="F54" s="106"/>
      <c r="G54" s="17"/>
    </row>
    <row r="55" spans="2:7" ht="29.45" customHeight="1" x14ac:dyDescent="0.6">
      <c r="B55" s="13">
        <v>26</v>
      </c>
      <c r="C55" s="272" t="s">
        <v>67</v>
      </c>
      <c r="D55" s="299"/>
      <c r="E55" s="298"/>
      <c r="F55" s="103"/>
      <c r="G55" s="17"/>
    </row>
    <row r="56" spans="2:7" s="5" customFormat="1" ht="46.15" customHeight="1" x14ac:dyDescent="0.25">
      <c r="B56" s="93">
        <v>27</v>
      </c>
      <c r="C56" s="323" t="s">
        <v>68</v>
      </c>
      <c r="D56" s="324"/>
      <c r="E56" s="325"/>
      <c r="F56" s="108"/>
      <c r="G56" s="20"/>
    </row>
    <row r="57" spans="2:7" s="95" customFormat="1" ht="46.15" customHeight="1" x14ac:dyDescent="0.25">
      <c r="B57" s="93">
        <v>28</v>
      </c>
      <c r="C57" s="323" t="s">
        <v>148</v>
      </c>
      <c r="D57" s="324"/>
      <c r="E57" s="325"/>
      <c r="F57" s="107">
        <f>'80GG Deduction Calculator'!J17</f>
        <v>-62161.9</v>
      </c>
      <c r="G57" s="94"/>
    </row>
    <row r="58" spans="2:7" s="5" customFormat="1" ht="30.95" customHeight="1" x14ac:dyDescent="0.25">
      <c r="B58" s="13">
        <v>29</v>
      </c>
      <c r="C58" s="289" t="s">
        <v>149</v>
      </c>
      <c r="D58" s="290"/>
      <c r="E58" s="291"/>
      <c r="F58" s="105"/>
      <c r="G58" s="20"/>
    </row>
    <row r="59" spans="2:7" ht="45.95" customHeight="1" x14ac:dyDescent="0.25">
      <c r="B59" s="98">
        <v>30</v>
      </c>
      <c r="C59" s="326" t="s">
        <v>150</v>
      </c>
      <c r="D59" s="327"/>
      <c r="E59" s="328"/>
      <c r="F59" s="106"/>
      <c r="G59" s="17"/>
    </row>
    <row r="60" spans="2:7" ht="15.6" x14ac:dyDescent="0.6">
      <c r="B60" s="75">
        <v>31</v>
      </c>
      <c r="C60" s="303" t="s">
        <v>71</v>
      </c>
      <c r="D60" s="304"/>
      <c r="E60" s="305"/>
      <c r="F60" s="17"/>
      <c r="G60" s="17"/>
    </row>
    <row r="61" spans="2:7" ht="15.6" x14ac:dyDescent="0.6">
      <c r="B61" s="79"/>
      <c r="C61" s="79" t="s">
        <v>39</v>
      </c>
      <c r="D61" s="12"/>
      <c r="E61" s="103"/>
      <c r="F61" s="17"/>
      <c r="G61" s="17"/>
    </row>
    <row r="62" spans="2:7" ht="15.6" x14ac:dyDescent="0.6">
      <c r="B62" s="79"/>
      <c r="C62" s="79" t="s">
        <v>40</v>
      </c>
      <c r="D62" s="12"/>
      <c r="E62" s="103"/>
      <c r="F62" s="17"/>
      <c r="G62" s="17"/>
    </row>
    <row r="63" spans="2:7" ht="15.6" x14ac:dyDescent="0.6">
      <c r="B63" s="79"/>
      <c r="C63" s="79" t="s">
        <v>41</v>
      </c>
      <c r="D63" s="12"/>
      <c r="E63" s="103"/>
      <c r="F63" s="17"/>
      <c r="G63" s="17"/>
    </row>
    <row r="64" spans="2:7" ht="15.6" x14ac:dyDescent="0.6">
      <c r="B64" s="79"/>
      <c r="C64" s="300" t="s">
        <v>57</v>
      </c>
      <c r="D64" s="301"/>
      <c r="E64" s="302"/>
      <c r="F64" s="87">
        <f>SUM(E61:E63)</f>
        <v>0</v>
      </c>
      <c r="G64" s="17"/>
    </row>
    <row r="65" spans="2:7" ht="31.9" customHeight="1" x14ac:dyDescent="0.6">
      <c r="B65" s="21" t="s">
        <v>72</v>
      </c>
      <c r="C65" s="317" t="s">
        <v>151</v>
      </c>
      <c r="D65" s="319"/>
      <c r="E65" s="318"/>
      <c r="F65" s="17"/>
      <c r="G65" s="104">
        <f>SUM(F49,F50,F51,F52,F53,F54,F55,F56,F57,F58,F59,F64)</f>
        <v>-62161.9</v>
      </c>
    </row>
    <row r="66" spans="2:7" x14ac:dyDescent="0.25">
      <c r="B66" s="75" t="s">
        <v>74</v>
      </c>
      <c r="C66" s="303" t="s">
        <v>212</v>
      </c>
      <c r="D66" s="304"/>
      <c r="E66" s="305"/>
      <c r="F66" s="17"/>
      <c r="G66" s="104">
        <f>G34-G65</f>
        <v>62161.9</v>
      </c>
    </row>
    <row r="67" spans="2:7" ht="15.6" x14ac:dyDescent="0.6">
      <c r="B67" s="81" t="s">
        <v>75</v>
      </c>
      <c r="C67" s="275" t="s">
        <v>76</v>
      </c>
      <c r="D67" s="276"/>
      <c r="E67" s="276"/>
      <c r="F67" s="276"/>
      <c r="G67" s="277"/>
    </row>
    <row r="68" spans="2:7" ht="15.6" customHeight="1" x14ac:dyDescent="0.25">
      <c r="B68" s="10" t="s">
        <v>77</v>
      </c>
      <c r="C68" s="320" t="s">
        <v>78</v>
      </c>
      <c r="D68" s="321"/>
      <c r="E68" s="321"/>
      <c r="F68" s="321"/>
      <c r="G68" s="322"/>
    </row>
    <row r="69" spans="2:7" s="5" customFormat="1" ht="30.4" customHeight="1" x14ac:dyDescent="0.25">
      <c r="B69" s="311"/>
      <c r="C69" s="13">
        <v>32</v>
      </c>
      <c r="D69" s="289" t="s">
        <v>152</v>
      </c>
      <c r="E69" s="291"/>
      <c r="F69" s="281"/>
      <c r="G69" s="399">
        <f>IF(F11&lt;60,IF(G66&lt;=250000,0,IF(G66&lt;=500000,(G66-250000)*5%,12500)),IF(F11&lt;80,IF(G66&lt;=300000,0,IF(G66&lt;=500000,(G66-300000)*5%,10000)),0))+IF(G66&gt;500000,IF(G66&lt;=1000000,(G66-500000)*20%,100000),0)+IF(G66&gt;1000000,(G66-1000000)*30%,0)</f>
        <v>0</v>
      </c>
    </row>
    <row r="70" spans="2:7" s="5" customFormat="1" ht="47.1" customHeight="1" x14ac:dyDescent="0.25">
      <c r="B70" s="312"/>
      <c r="C70" s="13">
        <v>33</v>
      </c>
      <c r="D70" s="289" t="s">
        <v>153</v>
      </c>
      <c r="E70" s="291"/>
      <c r="F70" s="282"/>
      <c r="G70" s="400"/>
    </row>
    <row r="71" spans="2:7" s="6" customFormat="1" x14ac:dyDescent="0.25">
      <c r="B71" s="312"/>
      <c r="C71" s="295">
        <v>34</v>
      </c>
      <c r="D71" s="317" t="s">
        <v>154</v>
      </c>
      <c r="E71" s="318"/>
      <c r="F71" s="282"/>
      <c r="G71" s="400"/>
    </row>
    <row r="72" spans="2:7" ht="28.9" customHeight="1" x14ac:dyDescent="0.25">
      <c r="B72" s="312"/>
      <c r="C72" s="296"/>
      <c r="D72" s="308" t="s">
        <v>159</v>
      </c>
      <c r="E72" s="309"/>
      <c r="F72" s="282"/>
      <c r="G72" s="400"/>
    </row>
    <row r="73" spans="2:7" ht="30.6" customHeight="1" x14ac:dyDescent="0.25">
      <c r="B73" s="312"/>
      <c r="C73" s="297"/>
      <c r="D73" s="308" t="s">
        <v>160</v>
      </c>
      <c r="E73" s="309"/>
      <c r="F73" s="282"/>
      <c r="G73" s="400"/>
    </row>
    <row r="74" spans="2:7" x14ac:dyDescent="0.25">
      <c r="B74" s="312"/>
      <c r="C74" s="295">
        <v>35</v>
      </c>
      <c r="D74" s="317" t="s">
        <v>155</v>
      </c>
      <c r="E74" s="318"/>
      <c r="F74" s="282"/>
      <c r="G74" s="400"/>
    </row>
    <row r="75" spans="2:7" ht="31.9" customHeight="1" x14ac:dyDescent="0.25">
      <c r="B75" s="312"/>
      <c r="C75" s="296"/>
      <c r="D75" s="272" t="s">
        <v>161</v>
      </c>
      <c r="E75" s="298"/>
      <c r="F75" s="282"/>
      <c r="G75" s="400"/>
    </row>
    <row r="76" spans="2:7" ht="32.1" customHeight="1" x14ac:dyDescent="0.25">
      <c r="B76" s="313"/>
      <c r="C76" s="297"/>
      <c r="D76" s="272" t="s">
        <v>162</v>
      </c>
      <c r="E76" s="298"/>
      <c r="F76" s="282"/>
      <c r="G76" s="401"/>
    </row>
    <row r="77" spans="2:7" ht="30" customHeight="1" x14ac:dyDescent="0.25">
      <c r="B77" s="13" t="s">
        <v>83</v>
      </c>
      <c r="C77" s="272" t="s">
        <v>84</v>
      </c>
      <c r="D77" s="299"/>
      <c r="E77" s="298"/>
      <c r="F77" s="282"/>
      <c r="G77" s="87">
        <f>MIN(IF(G66&gt;500000,"0",G69),12500)</f>
        <v>0</v>
      </c>
    </row>
    <row r="78" spans="2:7" s="6" customFormat="1" x14ac:dyDescent="0.25">
      <c r="B78" s="79" t="s">
        <v>85</v>
      </c>
      <c r="C78" s="303" t="s">
        <v>87</v>
      </c>
      <c r="D78" s="304"/>
      <c r="E78" s="305"/>
      <c r="F78" s="282"/>
      <c r="G78" s="86">
        <f>G69-G77</f>
        <v>0</v>
      </c>
    </row>
    <row r="79" spans="2:7" s="6" customFormat="1" x14ac:dyDescent="0.25">
      <c r="B79" s="79" t="s">
        <v>86</v>
      </c>
      <c r="C79" s="303" t="s">
        <v>291</v>
      </c>
      <c r="D79" s="304"/>
      <c r="E79" s="305"/>
      <c r="F79" s="282"/>
      <c r="G79" s="139"/>
    </row>
    <row r="80" spans="2:7" s="6" customFormat="1" x14ac:dyDescent="0.25">
      <c r="B80" s="79" t="s">
        <v>89</v>
      </c>
      <c r="C80" s="303" t="s">
        <v>302</v>
      </c>
      <c r="D80" s="304"/>
      <c r="E80" s="305"/>
      <c r="F80" s="282"/>
      <c r="G80" s="121">
        <f>IF(F11&lt;60,250000,IF(F11&lt;80,300000,500000))</f>
        <v>500000</v>
      </c>
    </row>
    <row r="81" spans="2:7" s="6" customFormat="1" x14ac:dyDescent="0.25">
      <c r="B81" s="79" t="s">
        <v>91</v>
      </c>
      <c r="C81" s="303" t="s">
        <v>285</v>
      </c>
      <c r="D81" s="304"/>
      <c r="E81" s="305"/>
      <c r="F81" s="282"/>
      <c r="G81" s="86">
        <f>G79+G66</f>
        <v>62161.9</v>
      </c>
    </row>
    <row r="82" spans="2:7" s="6" customFormat="1" x14ac:dyDescent="0.25">
      <c r="B82" s="79" t="s">
        <v>93</v>
      </c>
      <c r="C82" s="303" t="s">
        <v>286</v>
      </c>
      <c r="D82" s="304"/>
      <c r="E82" s="305"/>
      <c r="F82" s="282"/>
      <c r="G82" s="121">
        <f>IF(F11&lt;60,IF(G81&lt;=250000,0,IF(G81&lt;=500000,(G81-250000)*5%,12500)),IF(F11&lt;80,IF(G81&lt;=300000,0,IF(G81&lt;=500000,(G81-300000)*5%,10000)),0))+IF(G81&gt;500000,IF(G81&lt;=1000000,(G81-500000)*20%,100000),0)+IF(G81&gt;1000000,(G81-1000000)*30%,0)</f>
        <v>0</v>
      </c>
    </row>
    <row r="83" spans="2:7" s="6" customFormat="1" x14ac:dyDescent="0.25">
      <c r="B83" s="79" t="s">
        <v>95</v>
      </c>
      <c r="C83" s="303" t="s">
        <v>287</v>
      </c>
      <c r="D83" s="304"/>
      <c r="E83" s="305"/>
      <c r="F83" s="282"/>
      <c r="G83" s="86">
        <f>G80+G79</f>
        <v>500000</v>
      </c>
    </row>
    <row r="84" spans="2:7" s="6" customFormat="1" ht="31.15" customHeight="1" x14ac:dyDescent="0.25">
      <c r="B84" s="13" t="s">
        <v>97</v>
      </c>
      <c r="C84" s="317" t="s">
        <v>301</v>
      </c>
      <c r="D84" s="319"/>
      <c r="E84" s="318"/>
      <c r="F84" s="282"/>
      <c r="G84" s="121">
        <f>IF(F11&lt;60,IF(G83&lt;=250000,0,IF(G83&lt;=500000,(G83-250000)*5%,12500)),IF(F11&lt;80,IF(G83&lt;=300000,0,IF(G83&lt;=500000,(G83-300000)*5%,10000)),0))+IF(G83&gt;500000,IF(G83&lt;=1000000,(G83-500000)*20%,100000),0)+IF(G83&gt;1000000,(G83-1000000)*30%,0)</f>
        <v>0</v>
      </c>
    </row>
    <row r="85" spans="2:7" s="6" customFormat="1" ht="30.6" customHeight="1" x14ac:dyDescent="0.25">
      <c r="B85" s="13" t="s">
        <v>99</v>
      </c>
      <c r="C85" s="317" t="s">
        <v>289</v>
      </c>
      <c r="D85" s="319"/>
      <c r="E85" s="318"/>
      <c r="F85" s="282"/>
      <c r="G85" s="86">
        <f>MIN(G78,G82-G84)</f>
        <v>0</v>
      </c>
    </row>
    <row r="86" spans="2:7" s="6" customFormat="1" x14ac:dyDescent="0.25">
      <c r="B86" s="79" t="s">
        <v>283</v>
      </c>
      <c r="C86" s="303" t="s">
        <v>290</v>
      </c>
      <c r="D86" s="304"/>
      <c r="E86" s="305"/>
      <c r="F86" s="282"/>
      <c r="G86" s="86">
        <f>G85*0.04</f>
        <v>0</v>
      </c>
    </row>
    <row r="87" spans="2:7" s="6" customFormat="1" x14ac:dyDescent="0.25">
      <c r="B87" s="79" t="s">
        <v>292</v>
      </c>
      <c r="C87" s="303" t="s">
        <v>298</v>
      </c>
      <c r="D87" s="304"/>
      <c r="E87" s="305"/>
      <c r="F87" s="282"/>
      <c r="G87" s="86">
        <f>G85+G86</f>
        <v>0</v>
      </c>
    </row>
    <row r="88" spans="2:7" s="5" customFormat="1" ht="31.9" customHeight="1" x14ac:dyDescent="0.25">
      <c r="B88" s="13" t="s">
        <v>293</v>
      </c>
      <c r="C88" s="310" t="s">
        <v>303</v>
      </c>
      <c r="D88" s="290"/>
      <c r="E88" s="291"/>
      <c r="F88" s="282"/>
      <c r="G88" s="107">
        <f>'89 Relief Arrears &amp; Advances'!F25</f>
        <v>0</v>
      </c>
    </row>
    <row r="89" spans="2:7" x14ac:dyDescent="0.25">
      <c r="B89" s="79" t="s">
        <v>294</v>
      </c>
      <c r="C89" s="303" t="s">
        <v>94</v>
      </c>
      <c r="D89" s="304"/>
      <c r="E89" s="305"/>
      <c r="F89" s="282"/>
      <c r="G89" s="104">
        <f>G87-G88</f>
        <v>0</v>
      </c>
    </row>
    <row r="90" spans="2:7" x14ac:dyDescent="0.25">
      <c r="B90" s="79" t="s">
        <v>295</v>
      </c>
      <c r="C90" s="303" t="s">
        <v>156</v>
      </c>
      <c r="D90" s="304"/>
      <c r="E90" s="305"/>
      <c r="F90" s="282"/>
      <c r="G90" s="103"/>
    </row>
    <row r="91" spans="2:7" x14ac:dyDescent="0.25">
      <c r="B91" s="79" t="s">
        <v>296</v>
      </c>
      <c r="C91" s="280" t="s">
        <v>157</v>
      </c>
      <c r="D91" s="273"/>
      <c r="E91" s="274"/>
      <c r="F91" s="282"/>
      <c r="G91" s="103"/>
    </row>
    <row r="92" spans="2:7" x14ac:dyDescent="0.25">
      <c r="B92" s="79" t="s">
        <v>297</v>
      </c>
      <c r="C92" s="303" t="s">
        <v>300</v>
      </c>
      <c r="D92" s="304"/>
      <c r="E92" s="305"/>
      <c r="F92" s="283"/>
      <c r="G92" s="104">
        <f>G89-G90-G91</f>
        <v>0</v>
      </c>
    </row>
    <row r="94" spans="2:7" ht="15.6" x14ac:dyDescent="0.6">
      <c r="B94" s="306" t="s">
        <v>101</v>
      </c>
      <c r="C94" s="306"/>
      <c r="D94" s="306"/>
      <c r="E94" s="306"/>
      <c r="F94" s="306"/>
      <c r="G94" s="306"/>
    </row>
    <row r="95" spans="2:7" ht="31.9" customHeight="1" x14ac:dyDescent="0.6">
      <c r="B95" s="396" t="s">
        <v>102</v>
      </c>
      <c r="C95" s="396"/>
      <c r="D95" s="396"/>
      <c r="E95" s="396"/>
      <c r="F95" s="396"/>
      <c r="G95" s="396"/>
    </row>
    <row r="96" spans="2:7" ht="31.9" customHeight="1" x14ac:dyDescent="0.6">
      <c r="B96" s="78" t="s">
        <v>103</v>
      </c>
      <c r="C96" s="397"/>
      <c r="D96" s="397"/>
      <c r="E96" s="397"/>
      <c r="F96" s="397"/>
      <c r="G96" s="397"/>
    </row>
    <row r="97" spans="2:7" ht="15.6" x14ac:dyDescent="0.6">
      <c r="B97" s="78" t="s">
        <v>104</v>
      </c>
      <c r="C97" s="397"/>
      <c r="D97" s="397"/>
      <c r="E97" s="398" t="s">
        <v>158</v>
      </c>
      <c r="F97" s="398"/>
      <c r="G97" s="398"/>
    </row>
    <row r="98" spans="2:7" ht="15.6" x14ac:dyDescent="0.6">
      <c r="B98" s="334"/>
      <c r="C98" s="334"/>
      <c r="D98" s="334"/>
      <c r="E98" s="334"/>
      <c r="F98" s="334"/>
      <c r="G98" s="334"/>
    </row>
    <row r="99" spans="2:7" s="6" customFormat="1" x14ac:dyDescent="0.25">
      <c r="B99" s="335" t="s">
        <v>121</v>
      </c>
      <c r="C99" s="335"/>
      <c r="D99" s="335"/>
      <c r="E99" s="335"/>
      <c r="F99" s="335"/>
      <c r="G99" s="335"/>
    </row>
    <row r="100" spans="2:7" s="5" customFormat="1" ht="62.45" customHeight="1" x14ac:dyDescent="0.25">
      <c r="B100" s="4">
        <v>1</v>
      </c>
      <c r="C100" s="330" t="s">
        <v>163</v>
      </c>
      <c r="D100" s="330"/>
      <c r="E100" s="330"/>
      <c r="F100" s="330"/>
      <c r="G100" s="330"/>
    </row>
    <row r="101" spans="2:7" s="5" customFormat="1" ht="14.1" customHeight="1" x14ac:dyDescent="0.55000000000000004">
      <c r="B101" s="4"/>
      <c r="C101" s="77"/>
      <c r="D101" s="77"/>
      <c r="E101" s="77"/>
      <c r="F101" s="77"/>
      <c r="G101" s="77"/>
    </row>
    <row r="102" spans="2:7" s="5" customFormat="1" ht="30.95" customHeight="1" x14ac:dyDescent="0.55000000000000004">
      <c r="B102" s="4">
        <v>2</v>
      </c>
      <c r="C102" s="331" t="s">
        <v>164</v>
      </c>
      <c r="D102" s="331"/>
      <c r="E102" s="331"/>
      <c r="F102" s="331"/>
      <c r="G102" s="331"/>
    </row>
    <row r="103" spans="2:7" s="5" customFormat="1" ht="15.95" customHeight="1" x14ac:dyDescent="0.55000000000000004">
      <c r="B103" s="4"/>
      <c r="C103" s="77"/>
      <c r="D103" s="77"/>
      <c r="E103" s="77"/>
      <c r="F103" s="77"/>
      <c r="G103" s="77"/>
    </row>
    <row r="104" spans="2:7" s="5" customFormat="1" ht="15.6" x14ac:dyDescent="0.55000000000000004">
      <c r="B104" s="4">
        <v>3</v>
      </c>
      <c r="C104" s="331" t="s">
        <v>165</v>
      </c>
      <c r="D104" s="331"/>
      <c r="E104" s="331"/>
      <c r="F104" s="331"/>
      <c r="G104" s="331"/>
    </row>
    <row r="106" spans="2:7" s="6" customFormat="1" ht="96.4" customHeight="1" x14ac:dyDescent="0.25">
      <c r="B106" s="23">
        <v>4</v>
      </c>
      <c r="C106" s="329" t="s">
        <v>281</v>
      </c>
      <c r="D106" s="329"/>
      <c r="E106" s="329"/>
      <c r="F106" s="329"/>
      <c r="G106" s="329"/>
    </row>
    <row r="117" spans="4:4" x14ac:dyDescent="0.25">
      <c r="D117" s="36">
        <v>43921</v>
      </c>
    </row>
  </sheetData>
  <mergeCells count="106">
    <mergeCell ref="C87:E87"/>
    <mergeCell ref="C82:E82"/>
    <mergeCell ref="C83:E83"/>
    <mergeCell ref="C84:E84"/>
    <mergeCell ref="C85:E85"/>
    <mergeCell ref="C86:E86"/>
    <mergeCell ref="B99:G99"/>
    <mergeCell ref="C100:G100"/>
    <mergeCell ref="C102:G102"/>
    <mergeCell ref="C104:G104"/>
    <mergeCell ref="C106:G106"/>
    <mergeCell ref="B98:G98"/>
    <mergeCell ref="C88:E88"/>
    <mergeCell ref="C89:E89"/>
    <mergeCell ref="C90:E90"/>
    <mergeCell ref="C91:E91"/>
    <mergeCell ref="C92:E92"/>
    <mergeCell ref="B94:G94"/>
    <mergeCell ref="B95:G95"/>
    <mergeCell ref="C96:D96"/>
    <mergeCell ref="E96:G96"/>
    <mergeCell ref="C97:D97"/>
    <mergeCell ref="E97:G97"/>
    <mergeCell ref="F69:F92"/>
    <mergeCell ref="C79:E79"/>
    <mergeCell ref="C80:E80"/>
    <mergeCell ref="C81:E81"/>
    <mergeCell ref="B69:B76"/>
    <mergeCell ref="D69:E69"/>
    <mergeCell ref="G69:G76"/>
    <mergeCell ref="D70:E70"/>
    <mergeCell ref="C71:C73"/>
    <mergeCell ref="D71:E71"/>
    <mergeCell ref="D72:E72"/>
    <mergeCell ref="D73:E73"/>
    <mergeCell ref="C74:C76"/>
    <mergeCell ref="D74:E74"/>
    <mergeCell ref="D75:E75"/>
    <mergeCell ref="D76:E76"/>
    <mergeCell ref="C77:E77"/>
    <mergeCell ref="C78:E78"/>
    <mergeCell ref="C68:G68"/>
    <mergeCell ref="C66:E66"/>
    <mergeCell ref="C67:G67"/>
    <mergeCell ref="C53:E53"/>
    <mergeCell ref="C35:G35"/>
    <mergeCell ref="B36:B46"/>
    <mergeCell ref="C36:E36"/>
    <mergeCell ref="F37:F45"/>
    <mergeCell ref="G37:G45"/>
    <mergeCell ref="C47:D47"/>
    <mergeCell ref="C48:D48"/>
    <mergeCell ref="C49:E49"/>
    <mergeCell ref="C50:E50"/>
    <mergeCell ref="C51:E51"/>
    <mergeCell ref="C52:E52"/>
    <mergeCell ref="C54:E54"/>
    <mergeCell ref="C55:E55"/>
    <mergeCell ref="C56:E56"/>
    <mergeCell ref="C57:E57"/>
    <mergeCell ref="C58:E58"/>
    <mergeCell ref="C59:E59"/>
    <mergeCell ref="C60:E60"/>
    <mergeCell ref="C64:E64"/>
    <mergeCell ref="C65:E65"/>
    <mergeCell ref="C30:E30"/>
    <mergeCell ref="G30:G32"/>
    <mergeCell ref="C31:E31"/>
    <mergeCell ref="C32:E32"/>
    <mergeCell ref="C33:E33"/>
    <mergeCell ref="F33:F34"/>
    <mergeCell ref="C34:E34"/>
    <mergeCell ref="C29:G29"/>
    <mergeCell ref="C20:E20"/>
    <mergeCell ref="C21:E21"/>
    <mergeCell ref="C22:G22"/>
    <mergeCell ref="C23:E23"/>
    <mergeCell ref="G23:G24"/>
    <mergeCell ref="C24:E24"/>
    <mergeCell ref="C25:E25"/>
    <mergeCell ref="F25:F28"/>
    <mergeCell ref="C26:E26"/>
    <mergeCell ref="C27:E27"/>
    <mergeCell ref="C28:E28"/>
    <mergeCell ref="B11:C11"/>
    <mergeCell ref="F11:G11"/>
    <mergeCell ref="C13:E13"/>
    <mergeCell ref="C14:G14"/>
    <mergeCell ref="C15:G15"/>
    <mergeCell ref="C16:E16"/>
    <mergeCell ref="G16:G20"/>
    <mergeCell ref="C17:E17"/>
    <mergeCell ref="C18:E18"/>
    <mergeCell ref="C19:E19"/>
    <mergeCell ref="B8:C8"/>
    <mergeCell ref="F8:G8"/>
    <mergeCell ref="B9:C9"/>
    <mergeCell ref="F9:G9"/>
    <mergeCell ref="B10:C10"/>
    <mergeCell ref="F10:G10"/>
    <mergeCell ref="D6:G6"/>
    <mergeCell ref="B2:C5"/>
    <mergeCell ref="D2:G2"/>
    <mergeCell ref="D3:G3"/>
    <mergeCell ref="D4:G4"/>
    <mergeCell ref="D5:G5"/>
  </mergeCells>
  <dataValidations disablePrompts="1" count="9">
    <dataValidation type="textLength" allowBlank="1" showInputMessage="1" showErrorMessage="1" sqref="F10:G10">
      <formula1>10</formula1>
      <formula2>10</formula2>
    </dataValidation>
    <dataValidation type="whole" allowBlank="1" showInputMessage="1" showErrorMessage="1" sqref="F54">
      <formula1>0</formula1>
      <formula2>100000</formula2>
    </dataValidation>
    <dataValidation type="whole" allowBlank="1" showInputMessage="1" showErrorMessage="1" sqref="F53 F59">
      <formula1>75000</formula1>
      <formula2>125000</formula2>
    </dataValidation>
    <dataValidation type="whole" allowBlank="1" showInputMessage="1" showErrorMessage="1" sqref="F51">
      <formula1>0</formula1>
      <formula2>F18*0.1</formula2>
    </dataValidation>
    <dataValidation type="whole" allowBlank="1" showInputMessage="1" showErrorMessage="1" sqref="F50 F58">
      <formula1>0</formula1>
      <formula2>50000</formula2>
    </dataValidation>
    <dataValidation type="whole" allowBlank="1" showInputMessage="1" showErrorMessage="1" sqref="E48">
      <formula1>0</formula1>
      <formula2>G34*0.2</formula2>
    </dataValidation>
    <dataValidation type="whole" allowBlank="1" showInputMessage="1" showErrorMessage="1" sqref="E47">
      <formula1>0</formula1>
      <formula2>150000</formula2>
    </dataValidation>
    <dataValidation type="whole" allowBlank="1" showInputMessage="1" showErrorMessage="1" sqref="G27">
      <formula1>0</formula1>
      <formula2>200000</formula2>
    </dataValidation>
    <dataValidation type="whole" operator="greaterThan" allowBlank="1" showInputMessage="1" showErrorMessage="1" sqref="G79">
      <formula1>5000</formula1>
    </dataValidation>
  </dataValidations>
  <printOptions horizontalCentered="1"/>
  <pageMargins left="0.70866141732283472" right="0.70866141732283472" top="0.74803149606299213" bottom="0.74803149606299213" header="0.31496062992125984" footer="0.31496062992125984"/>
  <pageSetup paperSize="9" scale="31" orientation="portrait" r:id="rId1"/>
  <headerFooter>
    <oddFooter>&amp;C&amp;"Garamond,Bold"Prepared by CA Abhishek &amp;RPage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Legend</vt:lpstr>
      <vt:lpstr>Pensioners</vt:lpstr>
      <vt:lpstr>Pensioner NAI</vt:lpstr>
      <vt:lpstr>HRA Exemption Calculator</vt:lpstr>
      <vt:lpstr>80GG Deduction Calculator</vt:lpstr>
      <vt:lpstr>89 Relief Arrears &amp; Advances</vt:lpstr>
      <vt:lpstr>80D Calculator</vt:lpstr>
      <vt:lpstr>Employees AI</vt:lpstr>
      <vt:lpstr>Pensioner AI</vt:lpstr>
      <vt:lpstr>Monthly Salary Feeder</vt:lpstr>
      <vt:lpstr>Monthly Pension Feeder</vt:lpstr>
      <vt:lpstr>Pensioners!OLE_LINK3</vt:lpstr>
      <vt:lpstr>'80D Calculator'!Print_Area</vt:lpstr>
      <vt:lpstr>'80GG Deduction Calculator'!Print_Area</vt:lpstr>
      <vt:lpstr>'89 Relief Arrears &amp; Advances'!Print_Area</vt:lpstr>
      <vt:lpstr>'Employees AI'!Print_Area</vt:lpstr>
      <vt:lpstr>'HRA Exemption Calculator'!Print_Area</vt:lpstr>
      <vt:lpstr>Legend!Print_Area</vt:lpstr>
      <vt:lpstr>'Monthly Pension Feeder'!Print_Area</vt:lpstr>
      <vt:lpstr>'Monthly Salary Feeder'!Print_Area</vt:lpstr>
      <vt:lpstr>'Pensioner AI'!Print_Area</vt:lpstr>
      <vt:lpstr>'Pensioner NAI'!Print_Area</vt:lpstr>
      <vt:lpstr>Pensioners!Print_Area</vt:lpstr>
      <vt:lpstr>'80D Calculator'!Print_Titles</vt:lpstr>
      <vt:lpstr>'80GG Deduction Calculator'!Print_Titles</vt:lpstr>
      <vt:lpstr>'89 Relief Arrears &amp; Advances'!Print_Titles</vt:lpstr>
      <vt:lpstr>'Employees AI'!Print_Titles</vt:lpstr>
      <vt:lpstr>'HRA Exemption Calculator'!Print_Titles</vt:lpstr>
      <vt:lpstr>'Monthly Pension Feeder'!Print_Titles</vt:lpstr>
      <vt:lpstr>'Monthly Salary Feeder'!Print_Titles</vt:lpstr>
      <vt:lpstr>'Pensioner AI'!Print_Titles</vt:lpstr>
      <vt:lpstr>'Pensioner NAI'!Print_Titles</vt:lpstr>
      <vt:lpstr>Pensioners!Print_Titles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Abhishek</dc:creator>
  <cp:lastModifiedBy>HP</cp:lastModifiedBy>
  <cp:lastPrinted>2021-02-04T06:21:45Z</cp:lastPrinted>
  <dcterms:created xsi:type="dcterms:W3CDTF">2015-06-05T18:17:20Z</dcterms:created>
  <dcterms:modified xsi:type="dcterms:W3CDTF">2021-02-08T09:04:07Z</dcterms:modified>
</cp:coreProperties>
</file>